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Default Extension="jpg" ContentType="image/p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H:\8Mitarbeiter\Valerie\Werkstudentenzeit\Heizleistungsberechnung\Veröffentlicht\"/>
    </mc:Choice>
  </mc:AlternateContent>
  <bookViews>
    <workbookView xWindow="-28920" yWindow="-1280" windowWidth="29040" windowHeight="16440" activeTab="3"/>
  </bookViews>
  <sheets>
    <sheet name="Änderungen" sheetId="17" r:id="rId1"/>
    <sheet name="Einleitung" sheetId="15" r:id="rId2"/>
    <sheet name="Technische Dokumentation" sheetId="16" r:id="rId3"/>
    <sheet name="Tool" sheetId="4" r:id="rId4"/>
    <sheet name="Berechnungen" sheetId="5" state="hidden" r:id="rId5"/>
    <sheet name="Heizkörper" sheetId="8" state="hidden" r:id="rId6"/>
    <sheet name="4030" sheetId="6" state="hidden" r:id="rId7"/>
    <sheet name="4035" sheetId="10" state="hidden" r:id="rId8"/>
    <sheet name="4535" sheetId="11" state="hidden" r:id="rId9"/>
    <sheet name="4540" sheetId="14" state="hidden" r:id="rId10"/>
    <sheet name="5040" sheetId="13" state="hidden" r:id="rId11"/>
    <sheet name="5045" sheetId="12" state="hidden" r:id="rId12"/>
  </sheets>
  <externalReferences>
    <externalReference r:id="rId13"/>
  </externalReferences>
  <definedNames>
    <definedName name="Bild2">INDIRECT("Heizkörper!D"&amp;Heizkörper!$F$2)</definedName>
    <definedName name="Bild3">INDIRECT("Heizkörper!D"&amp;Heizkörper!$F$3)</definedName>
    <definedName name="BildHeizkörper">INDIRECT("Heizkörper!D"&amp;Heizkörper!$F$1)</definedName>
    <definedName name="_xlnm.Print_Area" localSheetId="3">Tool!$A$1:$S$106</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20" i="4" l="1"/>
  <c r="G151" i="5" l="1"/>
  <c r="E16" i="4" l="1"/>
  <c r="E14" i="4"/>
  <c r="E13" i="4"/>
  <c r="E12" i="4"/>
  <c r="E9" i="4"/>
  <c r="D48" i="4"/>
  <c r="E93" i="4"/>
  <c r="E92" i="4"/>
  <c r="D207" i="5" l="1"/>
  <c r="D187" i="5"/>
  <c r="F213" i="5"/>
  <c r="F214" i="5" s="1"/>
  <c r="F1" i="8"/>
  <c r="F3" i="8"/>
  <c r="F2" i="8"/>
  <c r="E213" i="5"/>
  <c r="E214" i="5" s="1"/>
  <c r="C207" i="5"/>
  <c r="C187" i="5"/>
  <c r="E87" i="4"/>
  <c r="E86" i="4"/>
  <c r="E84" i="4"/>
  <c r="M210" i="5" l="1" a="1"/>
  <c r="M210" i="5" s="1"/>
  <c r="L209" i="5" a="1"/>
  <c r="L209" i="5" s="1"/>
  <c r="L207" i="5" a="1"/>
  <c r="L207" i="5" s="1"/>
  <c r="K210" i="5" a="1"/>
  <c r="K210" i="5" s="1"/>
  <c r="J209" i="5" a="1"/>
  <c r="J209" i="5" s="1"/>
  <c r="J207" i="5" a="1"/>
  <c r="J207" i="5" s="1"/>
  <c r="I210" i="5" a="1"/>
  <c r="I210" i="5" s="1"/>
  <c r="H211" i="5" a="1"/>
  <c r="H211" i="5" s="1"/>
  <c r="J208" i="5" a="1"/>
  <c r="J208" i="5" s="1"/>
  <c r="H209" i="5" a="1"/>
  <c r="H209" i="5" s="1"/>
  <c r="M208" i="5" a="1"/>
  <c r="M208" i="5" s="1"/>
  <c r="M211" i="5" a="1"/>
  <c r="M211" i="5" s="1"/>
  <c r="K208" i="5" a="1"/>
  <c r="K208" i="5" s="1"/>
  <c r="K211" i="5" a="1"/>
  <c r="K211" i="5" s="1"/>
  <c r="I211" i="5" a="1"/>
  <c r="I211" i="5" s="1"/>
  <c r="I207" i="5" a="1"/>
  <c r="I207" i="5" s="1"/>
  <c r="H210" i="5" a="1"/>
  <c r="H210" i="5" s="1"/>
  <c r="L208" i="5" a="1"/>
  <c r="L208" i="5" s="1"/>
  <c r="J211" i="5" a="1"/>
  <c r="J211" i="5" s="1"/>
  <c r="H207" i="5" a="1"/>
  <c r="H207" i="5" s="1"/>
  <c r="M209" i="5" a="1"/>
  <c r="M209" i="5" s="1"/>
  <c r="M207" i="5" a="1"/>
  <c r="M207" i="5" s="1"/>
  <c r="L210" i="5" a="1"/>
  <c r="L210" i="5" s="1"/>
  <c r="K209" i="5" a="1"/>
  <c r="K209" i="5" s="1"/>
  <c r="K207" i="5" a="1"/>
  <c r="K207" i="5" s="1"/>
  <c r="J210" i="5" a="1"/>
  <c r="J210" i="5" s="1"/>
  <c r="I208" i="5" a="1"/>
  <c r="I208" i="5" s="1"/>
  <c r="H208" i="5" a="1"/>
  <c r="H208" i="5" s="1"/>
  <c r="L211" i="5" a="1"/>
  <c r="L211" i="5" s="1"/>
  <c r="I209" i="5" a="1"/>
  <c r="I209" i="5" s="1"/>
  <c r="M198" i="5" a="1"/>
  <c r="M198" i="5" s="1"/>
  <c r="M201" i="5" a="1"/>
  <c r="M201" i="5" s="1"/>
  <c r="K198" i="5" a="1"/>
  <c r="K198" i="5" s="1"/>
  <c r="K201" i="5" a="1"/>
  <c r="K201" i="5" s="1"/>
  <c r="I198" i="5" a="1"/>
  <c r="I198" i="5" s="1"/>
  <c r="I201" i="5" a="1"/>
  <c r="I201" i="5" s="1"/>
  <c r="I197" i="5" a="1"/>
  <c r="I197" i="5" s="1"/>
  <c r="L199" i="5" a="1"/>
  <c r="L199" i="5" s="1"/>
  <c r="J197" i="5" a="1"/>
  <c r="J197" i="5" s="1"/>
  <c r="H199" i="5" a="1"/>
  <c r="H199" i="5" s="1"/>
  <c r="M199" i="5" a="1"/>
  <c r="M199" i="5" s="1"/>
  <c r="M197" i="5" a="1"/>
  <c r="M197" i="5" s="1"/>
  <c r="L200" i="5" a="1"/>
  <c r="L200" i="5" s="1"/>
  <c r="K199" i="5" a="1"/>
  <c r="K199" i="5" s="1"/>
  <c r="K197" i="5" a="1"/>
  <c r="K197" i="5" s="1"/>
  <c r="J200" i="5" a="1"/>
  <c r="J200" i="5" s="1"/>
  <c r="I199" i="5" a="1"/>
  <c r="I199" i="5" s="1"/>
  <c r="H200" i="5" a="1"/>
  <c r="H200" i="5" s="1"/>
  <c r="K200" i="5" a="1"/>
  <c r="K200" i="5" s="1"/>
  <c r="I200" i="5" a="1"/>
  <c r="I200" i="5" s="1"/>
  <c r="L198" i="5" a="1"/>
  <c r="L198" i="5" s="1"/>
  <c r="L201" i="5" a="1"/>
  <c r="L201" i="5" s="1"/>
  <c r="J198" i="5" a="1"/>
  <c r="J198" i="5" s="1"/>
  <c r="J201" i="5" a="1"/>
  <c r="J201" i="5" s="1"/>
  <c r="H198" i="5" a="1"/>
  <c r="H198" i="5" s="1"/>
  <c r="H201" i="5" a="1"/>
  <c r="H201" i="5" s="1"/>
  <c r="M200" i="5" a="1"/>
  <c r="M200" i="5" s="1"/>
  <c r="L197" i="5" a="1"/>
  <c r="L197" i="5" s="1"/>
  <c r="J199" i="5" a="1"/>
  <c r="J199" i="5" s="1"/>
  <c r="H197" i="5" a="1"/>
  <c r="H197" i="5" s="1"/>
  <c r="E23" i="4"/>
  <c r="L155" i="5"/>
  <c r="M154" i="5" s="1"/>
  <c r="B25" i="4" s="1"/>
  <c r="E24" i="4" l="1"/>
  <c r="E26" i="4"/>
  <c r="B26" i="4"/>
  <c r="B24" i="4"/>
  <c r="L151" i="5"/>
  <c r="M151" i="5" s="1"/>
  <c r="B17" i="4" l="1"/>
  <c r="B19" i="4"/>
  <c r="B18" i="4"/>
  <c r="G18" i="4"/>
  <c r="G19" i="4"/>
  <c r="B166" i="5"/>
  <c r="D157" i="5"/>
  <c r="E157" i="5" s="1"/>
  <c r="D143" i="5" s="1"/>
  <c r="G152" i="5"/>
  <c r="H151" i="5"/>
  <c r="B154" i="5"/>
  <c r="B165" i="5" l="1"/>
  <c r="B164" i="5" s="1"/>
  <c r="C167" i="5"/>
  <c r="D144" i="5" s="1"/>
  <c r="B167" i="5"/>
  <c r="H152" i="5"/>
  <c r="D142" i="5" s="1"/>
  <c r="F54" i="5"/>
  <c r="F51" i="5"/>
  <c r="G46" i="4" l="1"/>
  <c r="E75" i="4" l="1"/>
  <c r="E81" i="4"/>
  <c r="E80" i="4"/>
  <c r="E78" i="4"/>
  <c r="G49" i="4"/>
  <c r="N48" i="4"/>
  <c r="I39" i="4"/>
  <c r="G36" i="4"/>
  <c r="G35" i="4"/>
  <c r="G34" i="4"/>
  <c r="G33" i="4"/>
  <c r="B92" i="5" l="1"/>
  <c r="B81" i="5" s="1"/>
  <c r="AJ127" i="5" l="1"/>
  <c r="AJ126" i="5"/>
  <c r="AJ125" i="5"/>
  <c r="AJ124" i="5"/>
  <c r="D6" i="5"/>
  <c r="H193" i="5" l="1"/>
  <c r="H213" i="5" l="1"/>
  <c r="H203" i="5"/>
  <c r="H192" i="5"/>
  <c r="B187" i="5"/>
  <c r="B207" i="5"/>
  <c r="D213" i="5"/>
  <c r="D214" i="5" s="1"/>
  <c r="H215" i="5" l="1"/>
  <c r="D101" i="4" s="1"/>
  <c r="M187" i="5" a="1"/>
  <c r="M187" i="5" s="1"/>
  <c r="K190" i="5" a="1"/>
  <c r="K190" i="5" s="1"/>
  <c r="I187" i="5" a="1"/>
  <c r="I187" i="5" s="1"/>
  <c r="I190" i="5" a="1"/>
  <c r="I190" i="5" s="1"/>
  <c r="M188" i="5" a="1"/>
  <c r="M188" i="5" s="1"/>
  <c r="M186" i="5" a="1"/>
  <c r="M186" i="5" s="1"/>
  <c r="L189" i="5" a="1"/>
  <c r="L189" i="5" s="1"/>
  <c r="K188" i="5" a="1"/>
  <c r="K188" i="5" s="1"/>
  <c r="K186" i="5" a="1"/>
  <c r="K186" i="5" s="1"/>
  <c r="J189" i="5" a="1"/>
  <c r="J189" i="5" s="1"/>
  <c r="I186" i="5" a="1"/>
  <c r="I186" i="5" s="1"/>
  <c r="L187" i="5" a="1"/>
  <c r="L187" i="5" s="1"/>
  <c r="L190" i="5" a="1"/>
  <c r="L190" i="5" s="1"/>
  <c r="J187" i="5" a="1"/>
  <c r="J187" i="5" s="1"/>
  <c r="J190" i="5" a="1"/>
  <c r="J190" i="5" s="1"/>
  <c r="H186" i="5" a="1"/>
  <c r="H186" i="5" s="1"/>
  <c r="M189" i="5" a="1"/>
  <c r="M189" i="5" s="1"/>
  <c r="L188" i="5" a="1"/>
  <c r="L188" i="5" s="1"/>
  <c r="L186" i="5" a="1"/>
  <c r="L186" i="5" s="1"/>
  <c r="K189" i="5" a="1"/>
  <c r="K189" i="5" s="1"/>
  <c r="J188" i="5" a="1"/>
  <c r="J188" i="5" s="1"/>
  <c r="J186" i="5" a="1"/>
  <c r="J186" i="5" s="1"/>
  <c r="I189" i="5" a="1"/>
  <c r="I189" i="5" s="1"/>
  <c r="H187" i="5" a="1"/>
  <c r="H187" i="5" s="1"/>
  <c r="I188" i="5" a="1"/>
  <c r="I188" i="5" s="1"/>
  <c r="H188" i="5" a="1"/>
  <c r="H188" i="5" s="1"/>
  <c r="H190" i="5" a="1"/>
  <c r="H190" i="5" s="1"/>
  <c r="H189" i="5" a="1"/>
  <c r="H189" i="5" s="1"/>
  <c r="AD129" i="5"/>
  <c r="AF129" i="5" s="1"/>
  <c r="AD130" i="5"/>
  <c r="AF130" i="5" s="1"/>
  <c r="AD131" i="5"/>
  <c r="AF131" i="5" s="1"/>
  <c r="AG131" i="5" s="1"/>
  <c r="U131" i="5" s="1"/>
  <c r="AD128" i="5"/>
  <c r="AF128" i="5" s="1"/>
  <c r="AK127" i="5"/>
  <c r="AK126" i="5"/>
  <c r="AK125" i="5"/>
  <c r="AK124" i="5"/>
  <c r="M190" i="5" l="1" a="1"/>
  <c r="M190" i="5" s="1"/>
  <c r="K187" i="5" a="1"/>
  <c r="K187" i="5" s="1"/>
  <c r="D133" i="5"/>
  <c r="X133" i="5"/>
  <c r="X132" i="5"/>
  <c r="V133" i="5"/>
  <c r="L133" i="5"/>
  <c r="N133" i="5"/>
  <c r="N132" i="5"/>
  <c r="L132" i="5"/>
  <c r="B107" i="5"/>
  <c r="B102" i="5" s="1"/>
  <c r="B112" i="5"/>
  <c r="C109" i="5"/>
  <c r="B109" i="5" s="1"/>
  <c r="C111" i="5"/>
  <c r="B99" i="5"/>
  <c r="B83" i="5" s="1"/>
  <c r="B94" i="5"/>
  <c r="B93" i="5" s="1"/>
  <c r="O132" i="5" l="1"/>
  <c r="T132" i="5" s="1"/>
  <c r="B101" i="5"/>
  <c r="O133" i="5"/>
  <c r="T133" i="5" s="1"/>
  <c r="X129" i="5"/>
  <c r="X130" i="5"/>
  <c r="X131" i="5"/>
  <c r="X128" i="5"/>
  <c r="D134" i="5" l="1"/>
  <c r="D145" i="5" s="1"/>
  <c r="C113" i="5"/>
  <c r="B80" i="5"/>
  <c r="X127" i="5"/>
  <c r="X126" i="5"/>
  <c r="X125" i="5"/>
  <c r="X124" i="5"/>
  <c r="L129" i="5"/>
  <c r="N129" i="5"/>
  <c r="L130" i="5"/>
  <c r="N130" i="5"/>
  <c r="L131" i="5"/>
  <c r="N131" i="5"/>
  <c r="N128" i="5"/>
  <c r="L128" i="5"/>
  <c r="L127" i="5"/>
  <c r="L125" i="5"/>
  <c r="L126" i="5"/>
  <c r="L124" i="5"/>
  <c r="D54" i="5"/>
  <c r="S132" i="5" s="1"/>
  <c r="D51" i="5"/>
  <c r="D42" i="5"/>
  <c r="D43" i="5"/>
  <c r="Q130" i="5" s="1"/>
  <c r="D44" i="5"/>
  <c r="Q131" i="5" s="1"/>
  <c r="D41" i="5"/>
  <c r="Q128" i="5" s="1"/>
  <c r="Q129" i="5" l="1"/>
  <c r="Q127" i="5" s="1"/>
  <c r="H50" i="4"/>
  <c r="E54" i="5"/>
  <c r="E51" i="5"/>
  <c r="H48" i="4" s="1"/>
  <c r="S133" i="5"/>
  <c r="R133" i="5"/>
  <c r="R132" i="5"/>
  <c r="R131" i="5"/>
  <c r="V131" i="5"/>
  <c r="N125" i="5"/>
  <c r="N126" i="5"/>
  <c r="N127" i="5"/>
  <c r="N124" i="5"/>
  <c r="K129" i="5"/>
  <c r="K130" i="5"/>
  <c r="K131" i="5"/>
  <c r="K128" i="5"/>
  <c r="R127" i="5"/>
  <c r="S127" i="5" s="1"/>
  <c r="R126" i="5"/>
  <c r="S126" i="5" s="1"/>
  <c r="R125" i="5"/>
  <c r="S125" i="5" s="1"/>
  <c r="R124" i="5"/>
  <c r="S124" i="5" s="1"/>
  <c r="P127" i="5"/>
  <c r="P126" i="5"/>
  <c r="P125" i="5"/>
  <c r="P124" i="5"/>
  <c r="D137" i="5"/>
  <c r="V132" i="5" s="1"/>
  <c r="U132" i="5" s="1"/>
  <c r="D136" i="5"/>
  <c r="B120" i="5" s="1"/>
  <c r="D135" i="5"/>
  <c r="D131" i="5" s="1"/>
  <c r="Y125" i="5" l="1"/>
  <c r="V125" i="5"/>
  <c r="R129" i="5"/>
  <c r="S129" i="5" s="1"/>
  <c r="Y129" i="5" s="1"/>
  <c r="B82" i="5"/>
  <c r="D141" i="5"/>
  <c r="C55" i="4"/>
  <c r="Y133" i="5"/>
  <c r="U133" i="5"/>
  <c r="B76" i="5"/>
  <c r="AL124" i="5" s="1"/>
  <c r="J42" i="4"/>
  <c r="G59" i="4"/>
  <c r="J61" i="4"/>
  <c r="L49" i="4"/>
  <c r="N51" i="4"/>
  <c r="U127" i="5"/>
  <c r="B49" i="4"/>
  <c r="U124" i="5"/>
  <c r="AG128" i="5" s="1"/>
  <c r="U128" i="5" s="1"/>
  <c r="G40" i="4"/>
  <c r="B60" i="5"/>
  <c r="W132" i="5"/>
  <c r="B119" i="5"/>
  <c r="W133" i="5"/>
  <c r="AA133" i="5" s="1"/>
  <c r="AF127" i="5"/>
  <c r="AG127" i="5" s="1"/>
  <c r="AH127" i="5" s="1"/>
  <c r="AF126" i="5"/>
  <c r="AG126" i="5" s="1"/>
  <c r="Z126" i="5"/>
  <c r="AI126" i="5"/>
  <c r="AF124" i="5"/>
  <c r="AF125" i="5"/>
  <c r="S131" i="5"/>
  <c r="Y131" i="5" s="1"/>
  <c r="V126" i="5"/>
  <c r="W126" i="5" s="1"/>
  <c r="V127" i="5"/>
  <c r="W127" i="5" s="1"/>
  <c r="R130" i="5"/>
  <c r="S130" i="5" s="1"/>
  <c r="W131" i="5"/>
  <c r="R128" i="5"/>
  <c r="M126" i="5"/>
  <c r="M127" i="5"/>
  <c r="M125" i="5"/>
  <c r="O130" i="5"/>
  <c r="Q126" i="5" s="1"/>
  <c r="O131" i="5"/>
  <c r="T131" i="5" s="1"/>
  <c r="O128" i="5"/>
  <c r="Q124" i="5" s="1"/>
  <c r="O129" i="5"/>
  <c r="T129" i="5" s="1"/>
  <c r="B176" i="5"/>
  <c r="C176" i="5" s="1"/>
  <c r="B38" i="5"/>
  <c r="B29" i="5"/>
  <c r="B20" i="5"/>
  <c r="C20" i="5" s="1"/>
  <c r="Y127" i="5" s="1"/>
  <c r="Y126" i="5" l="1"/>
  <c r="AA132" i="5"/>
  <c r="Y130" i="5"/>
  <c r="AD125" i="5"/>
  <c r="V129" i="5"/>
  <c r="W129" i="5" s="1"/>
  <c r="AA129" i="5" s="1"/>
  <c r="Y124" i="5"/>
  <c r="Y132" i="5"/>
  <c r="AL126" i="5"/>
  <c r="AL127" i="5"/>
  <c r="AL125" i="5"/>
  <c r="U125" i="5" s="1"/>
  <c r="AG129" i="5" s="1"/>
  <c r="U129" i="5" s="1"/>
  <c r="AH125" i="5"/>
  <c r="AA127" i="5"/>
  <c r="AA126" i="5"/>
  <c r="T128" i="5"/>
  <c r="T130" i="5"/>
  <c r="Q125" i="5"/>
  <c r="AA131" i="5"/>
  <c r="AG124" i="5"/>
  <c r="AG125" i="5"/>
  <c r="AH126" i="5"/>
  <c r="AI127" i="5"/>
  <c r="Z127" i="5" s="1"/>
  <c r="S128" i="5"/>
  <c r="Y128" i="5" s="1"/>
  <c r="AD127" i="5"/>
  <c r="O125" i="5"/>
  <c r="AE125" i="5"/>
  <c r="O126" i="5"/>
  <c r="AE126" i="5"/>
  <c r="O127" i="5"/>
  <c r="AE127" i="5"/>
  <c r="AD126" i="5"/>
  <c r="M124" i="5"/>
  <c r="V124" i="5"/>
  <c r="W125" i="5"/>
  <c r="AA125" i="5" s="1"/>
  <c r="B12" i="5"/>
  <c r="B13" i="5" s="1"/>
  <c r="D130" i="5" s="1"/>
  <c r="AB132" i="5" l="1"/>
  <c r="V128" i="5"/>
  <c r="W128" i="5" s="1"/>
  <c r="AA128" i="5" s="1"/>
  <c r="W124" i="5"/>
  <c r="AA124" i="5" s="1"/>
  <c r="AG130" i="5"/>
  <c r="U130" i="5" s="1"/>
  <c r="AB130" i="5" s="1"/>
  <c r="U126" i="5"/>
  <c r="V130" i="5"/>
  <c r="W130" i="5" s="1"/>
  <c r="AA130" i="5" s="1"/>
  <c r="AB126" i="5"/>
  <c r="AI125" i="5"/>
  <c r="Z125" i="5" s="1"/>
  <c r="AB125" i="5" s="1"/>
  <c r="AD124" i="5"/>
  <c r="D138" i="5" s="1"/>
  <c r="AH124" i="5"/>
  <c r="AI124" i="5" s="1"/>
  <c r="Z124" i="5" s="1"/>
  <c r="T125" i="5"/>
  <c r="AB127" i="5"/>
  <c r="T127" i="5"/>
  <c r="T126" i="5"/>
  <c r="AB129" i="5"/>
  <c r="AB131" i="5"/>
  <c r="O124" i="5"/>
  <c r="T124" i="5" s="1"/>
  <c r="AE124" i="5"/>
  <c r="D111" i="5" s="1"/>
  <c r="B111" i="5" s="1"/>
  <c r="B114" i="5" s="1"/>
  <c r="B79" i="5"/>
  <c r="C12" i="5"/>
  <c r="D12" i="5"/>
  <c r="AC132" i="5"/>
  <c r="D139" i="5" l="1"/>
  <c r="D132" i="5" s="1"/>
  <c r="D146" i="5" s="1"/>
  <c r="D129" i="5" s="1"/>
  <c r="D128" i="5" s="1"/>
  <c r="AB124" i="5"/>
  <c r="AC124" i="5" s="1"/>
  <c r="AC127" i="5"/>
  <c r="AC130" i="5"/>
  <c r="AC131" i="5"/>
  <c r="AC126" i="5"/>
  <c r="AC129" i="5"/>
  <c r="AC125" i="5"/>
  <c r="AB128" i="5"/>
  <c r="AC128" i="5" s="1"/>
  <c r="B115" i="5"/>
  <c r="B113" i="5"/>
  <c r="D68" i="4" l="1"/>
  <c r="B116" i="5"/>
  <c r="B84" i="5" s="1"/>
  <c r="B85" i="5" s="1"/>
  <c r="Z133" i="5" s="1"/>
  <c r="B59" i="5"/>
  <c r="AB133" i="5" l="1"/>
  <c r="AC133" i="5" s="1"/>
  <c r="AC134" i="5" s="1"/>
  <c r="D125" i="5" s="1"/>
  <c r="D66" i="4" l="1"/>
  <c r="B178" i="5"/>
  <c r="B184" i="5" s="1"/>
  <c r="D70" i="4" l="1"/>
  <c r="H173" i="5"/>
  <c r="L174" i="5"/>
  <c r="J172" i="5"/>
  <c r="G173" i="5"/>
  <c r="K172" i="5"/>
  <c r="J174" i="5"/>
  <c r="K170" i="5"/>
  <c r="I172" i="5"/>
  <c r="G176" i="5" s="1"/>
  <c r="J173" i="5"/>
  <c r="I171" i="5"/>
  <c r="H170" i="5"/>
  <c r="G171" i="5"/>
  <c r="K174" i="5"/>
  <c r="J170" i="5"/>
  <c r="J171" i="5"/>
  <c r="H171" i="5"/>
  <c r="C103" i="4"/>
  <c r="L171" i="5"/>
  <c r="L173" i="5"/>
  <c r="L172" i="5"/>
  <c r="H174" i="5"/>
  <c r="I173" i="5"/>
  <c r="I174" i="5"/>
  <c r="L170" i="5"/>
  <c r="G174" i="5"/>
  <c r="G172" i="5"/>
  <c r="H172" i="5"/>
  <c r="G170" i="5"/>
  <c r="I170" i="5"/>
  <c r="K173" i="5"/>
  <c r="K171" i="5"/>
</calcChain>
</file>

<file path=xl/sharedStrings.xml><?xml version="1.0" encoding="utf-8"?>
<sst xmlns="http://schemas.openxmlformats.org/spreadsheetml/2006/main" count="1288" uniqueCount="382">
  <si>
    <t>Eingabewerte</t>
  </si>
  <si>
    <t>°C</t>
  </si>
  <si>
    <t>Norm-Innentemperatur</t>
  </si>
  <si>
    <t>Transmissionswärmeverluste</t>
  </si>
  <si>
    <t>m</t>
  </si>
  <si>
    <t>W/m²K</t>
  </si>
  <si>
    <t>Küche</t>
  </si>
  <si>
    <t>Temp.Differenz</t>
  </si>
  <si>
    <t>Breite</t>
  </si>
  <si>
    <t>Höhe/Länge</t>
  </si>
  <si>
    <t>Bruttofläche</t>
  </si>
  <si>
    <t>Abzüge</t>
  </si>
  <si>
    <t>Nettofläche</t>
  </si>
  <si>
    <t>U-Wert</t>
  </si>
  <si>
    <t>Korregierter U-Wert</t>
  </si>
  <si>
    <t>Transmissionswärmeverlust</t>
  </si>
  <si>
    <t>Länge</t>
  </si>
  <si>
    <t>Höhe</t>
  </si>
  <si>
    <t>m²</t>
  </si>
  <si>
    <t>Φ in W</t>
  </si>
  <si>
    <t>W</t>
  </si>
  <si>
    <t>Projektname:</t>
  </si>
  <si>
    <t>Ort:</t>
  </si>
  <si>
    <t>K</t>
  </si>
  <si>
    <t>Bauhöhe [mm]</t>
  </si>
  <si>
    <t>Baulänge [mm]</t>
  </si>
  <si>
    <t>Type</t>
  </si>
  <si>
    <t>Watt</t>
  </si>
  <si>
    <t>11 VM</t>
  </si>
  <si>
    <t>21 VM-S</t>
  </si>
  <si>
    <t>22 VM</t>
  </si>
  <si>
    <t>33 VM</t>
  </si>
  <si>
    <t>Wohngebäude</t>
  </si>
  <si>
    <t>Wohn- und Schlafraum</t>
  </si>
  <si>
    <t>Bad</t>
  </si>
  <si>
    <t>WC</t>
  </si>
  <si>
    <t>Nebenraum (Vorraum, Flur)</t>
  </si>
  <si>
    <t>beheiztes Stiegenhaus</t>
  </si>
  <si>
    <t>AUSGABE</t>
  </si>
  <si>
    <t>Mindestluftwechsel-Zahl</t>
  </si>
  <si>
    <t>1/h</t>
  </si>
  <si>
    <t>ϑ in °C</t>
  </si>
  <si>
    <t>Δϑ in °C</t>
  </si>
  <si>
    <t>Eingabe Transmissionswärmeverlust</t>
  </si>
  <si>
    <t xml:space="preserve">Art der Berücksichtigung der Wärmebrücken </t>
  </si>
  <si>
    <t xml:space="preserve">ohne Minimierung des Wärmestroms bei Wärmebrücken durch Wärmedämmung (zB ohne Wärmedämmung, Bauweise bis 1990) </t>
  </si>
  <si>
    <t xml:space="preserve">mit Minimierung des Wärmestroms bei Wärmebrücken durch Wärmedämmung gemäß ÖNORM B 8110-1 (Bauweise nach 1990)  </t>
  </si>
  <si>
    <t>ΔUWB W/m²K</t>
  </si>
  <si>
    <t>vor 1990</t>
  </si>
  <si>
    <t>nach 1990</t>
  </si>
  <si>
    <t>Dach</t>
  </si>
  <si>
    <t>Decke</t>
  </si>
  <si>
    <t>Fußboden</t>
  </si>
  <si>
    <t>Heizleistungsabschätzung</t>
  </si>
  <si>
    <t>Innentemperatur</t>
  </si>
  <si>
    <t>Luftwechselrate</t>
  </si>
  <si>
    <t>https://www.purmo.com/de/produkte/calculator.htm</t>
  </si>
  <si>
    <t>Profilheizkörper</t>
  </si>
  <si>
    <t>Vorlauf/ Rücklauftemperatur:</t>
  </si>
  <si>
    <t>40/30</t>
  </si>
  <si>
    <t>40/35</t>
  </si>
  <si>
    <t>45/35</t>
  </si>
  <si>
    <t>45/40</t>
  </si>
  <si>
    <t>50/40</t>
  </si>
  <si>
    <t>50/45</t>
  </si>
  <si>
    <t>10 VM</t>
  </si>
  <si>
    <t>-</t>
  </si>
  <si>
    <t>ERGEBNIS</t>
  </si>
  <si>
    <r>
      <t>t</t>
    </r>
    <r>
      <rPr>
        <b/>
        <vertAlign val="subscript"/>
        <sz val="14"/>
        <rFont val="Cambria"/>
        <family val="1"/>
      </rPr>
      <t>V</t>
    </r>
    <r>
      <rPr>
        <b/>
        <sz val="14"/>
        <rFont val="Cambria"/>
        <family val="1"/>
      </rPr>
      <t xml:space="preserve"> :</t>
    </r>
  </si>
  <si>
    <r>
      <t>t</t>
    </r>
    <r>
      <rPr>
        <b/>
        <vertAlign val="subscript"/>
        <sz val="14"/>
        <rFont val="Cambria"/>
        <family val="1"/>
      </rPr>
      <t>R</t>
    </r>
    <r>
      <rPr>
        <b/>
        <sz val="14"/>
        <rFont val="Cambria"/>
        <family val="1"/>
      </rPr>
      <t>:</t>
    </r>
  </si>
  <si>
    <r>
      <t>t</t>
    </r>
    <r>
      <rPr>
        <b/>
        <vertAlign val="subscript"/>
        <sz val="14"/>
        <rFont val="Cambria"/>
        <family val="1"/>
      </rPr>
      <t>i</t>
    </r>
    <r>
      <rPr>
        <b/>
        <sz val="14"/>
        <rFont val="Cambria"/>
        <family val="1"/>
      </rPr>
      <t>:</t>
    </r>
  </si>
  <si>
    <t>Ausgabe</t>
  </si>
  <si>
    <t>Lüftungswärmeverlust bei beheiztem Raum</t>
  </si>
  <si>
    <t xml:space="preserve">Φ </t>
  </si>
  <si>
    <t>H ist Lüftungswärmeverlust-Koeffizient</t>
  </si>
  <si>
    <t>Vmin hygienischer Mindest-Luftvolumenstrom</t>
  </si>
  <si>
    <t>AUSHABE nmin</t>
  </si>
  <si>
    <t>bei Sanitärräumen fmin</t>
  </si>
  <si>
    <r>
      <t xml:space="preserve">AUSGABE </t>
    </r>
    <r>
      <rPr>
        <sz val="11"/>
        <color theme="1"/>
        <rFont val="Calibri"/>
        <family val="2"/>
      </rPr>
      <t>Θe</t>
    </r>
  </si>
  <si>
    <r>
      <t xml:space="preserve">AUSGABE </t>
    </r>
    <r>
      <rPr>
        <sz val="11"/>
        <color theme="1"/>
        <rFont val="Calibri"/>
        <family val="2"/>
      </rPr>
      <t>Θangr</t>
    </r>
  </si>
  <si>
    <r>
      <t xml:space="preserve">AUSGABE </t>
    </r>
    <r>
      <rPr>
        <sz val="11"/>
        <color theme="1"/>
        <rFont val="Calibri"/>
        <family val="2"/>
      </rPr>
      <t>Θi</t>
    </r>
  </si>
  <si>
    <t>Vmin hygienischer Mindest-Luftvolumenstrom Sanitärraum</t>
  </si>
  <si>
    <t xml:space="preserve">Vmin </t>
  </si>
  <si>
    <t>HEIZKÖRPER TEST</t>
  </si>
  <si>
    <t>Hintergrund-Rechnungen und Tabellen</t>
  </si>
  <si>
    <t xml:space="preserve">Erdberührte Bauteile </t>
  </si>
  <si>
    <t xml:space="preserve">Umfang </t>
  </si>
  <si>
    <t>Fläche</t>
  </si>
  <si>
    <t>Summe</t>
  </si>
  <si>
    <t xml:space="preserve">Wärmeverluste an die äußere Umgebung </t>
  </si>
  <si>
    <t>Wand 1</t>
  </si>
  <si>
    <t>Wand 2</t>
  </si>
  <si>
    <t>Wand 3</t>
  </si>
  <si>
    <t>Wand 4</t>
  </si>
  <si>
    <t>Wandstärke</t>
  </si>
  <si>
    <t>Temp. Angrenzender Raum/ Außen</t>
  </si>
  <si>
    <t>Angrenzend:</t>
  </si>
  <si>
    <t>außen</t>
  </si>
  <si>
    <t>Angrenztend an</t>
  </si>
  <si>
    <t>Fenster 1</t>
  </si>
  <si>
    <t>Fenster 2</t>
  </si>
  <si>
    <t>Tür 1</t>
  </si>
  <si>
    <t>Tür 2</t>
  </si>
  <si>
    <t>Raumhöhe:</t>
  </si>
  <si>
    <t xml:space="preserve"> Wand 1:</t>
  </si>
  <si>
    <t>Wand 4:</t>
  </si>
  <si>
    <t>Wand 2:</t>
  </si>
  <si>
    <t>Wand 3:</t>
  </si>
  <si>
    <t>Raumdaten und Abmessungen</t>
  </si>
  <si>
    <t>Ergebnisse</t>
  </si>
  <si>
    <t>U-Wert:</t>
  </si>
  <si>
    <t>AUSGABE für Fenster und Tür</t>
  </si>
  <si>
    <t>relevante Maße</t>
  </si>
  <si>
    <t>Transmissionswärmeverlust an Umgebung</t>
  </si>
  <si>
    <t>siehe Tabelle</t>
  </si>
  <si>
    <t>Wärmeverluste durch unbeheizte Räume</t>
  </si>
  <si>
    <t>innen, beheizt</t>
  </si>
  <si>
    <t>innen; unbeheizt</t>
  </si>
  <si>
    <t>Differenz innen-außen</t>
  </si>
  <si>
    <t>mit in der Tabelle (bu-Wert)</t>
  </si>
  <si>
    <t>fg1</t>
  </si>
  <si>
    <t>fg2</t>
  </si>
  <si>
    <t>Gw</t>
  </si>
  <si>
    <r>
      <t xml:space="preserve">Wärmebrückenzuschlag </t>
    </r>
    <r>
      <rPr>
        <b/>
        <sz val="11"/>
        <rFont val="Calibri"/>
        <family val="2"/>
      </rPr>
      <t>Δ</t>
    </r>
    <r>
      <rPr>
        <b/>
        <sz val="11"/>
        <rFont val="Cambria"/>
        <family val="1"/>
      </rPr>
      <t>UWB</t>
    </r>
  </si>
  <si>
    <t>sucht den kleinsten Wert</t>
  </si>
  <si>
    <t>FERTIG</t>
  </si>
  <si>
    <t>Rechenwerte für die Temperatur in nicht konditionierte Räume</t>
  </si>
  <si>
    <t>Räume ohne Gebäude-Eingangstüre, auch Kellerräume</t>
  </si>
  <si>
    <t>Räume mit Gebäude-Eingangstüren (z.B. Vorflure, Windfange, eingebaute Garage)</t>
  </si>
  <si>
    <t>eingebautes Stiegenhaus (bis zu 2 Außenwänden)</t>
  </si>
  <si>
    <t>angebautes Stiegenhaus (3 Außenwände)</t>
  </si>
  <si>
    <t>eingebautes Stiegenhaus (ohne Außenwand)</t>
  </si>
  <si>
    <t>offene Dachräume</t>
  </si>
  <si>
    <r>
      <t>geschlossene Dachräume mit R</t>
    </r>
    <r>
      <rPr>
        <vertAlign val="subscript"/>
        <sz val="11"/>
        <rFont val="Cambria"/>
        <family val="1"/>
      </rPr>
      <t>i</t>
    </r>
    <r>
      <rPr>
        <sz val="11"/>
        <rFont val="Cambria"/>
        <family val="1"/>
      </rPr>
      <t>&lt;5(m²*K)/W zum konditionierten Gebäudebereich</t>
    </r>
  </si>
  <si>
    <r>
      <t>geschlossene Dachräume mit Wärmedämmung gegen außen und zum konditionierten Gebäudebereich R</t>
    </r>
    <r>
      <rPr>
        <vertAlign val="subscript"/>
        <sz val="11"/>
        <rFont val="Cambria"/>
        <family val="1"/>
      </rPr>
      <t>i</t>
    </r>
    <r>
      <rPr>
        <sz val="11"/>
        <rFont val="Calibri"/>
        <family val="2"/>
      </rPr>
      <t>≥</t>
    </r>
    <r>
      <rPr>
        <sz val="11"/>
        <rFont val="Cambria"/>
        <family val="1"/>
      </rPr>
      <t>5(m²*K)/W</t>
    </r>
  </si>
  <si>
    <t>frostfrei zu haltende Räume</t>
  </si>
  <si>
    <t>Norm-Außentemperatur</t>
  </si>
  <si>
    <t>nicht zutreffend</t>
  </si>
  <si>
    <t>nächstgelegene Temperatur</t>
  </si>
  <si>
    <t>Korrekturfaktor fg1</t>
  </si>
  <si>
    <t>Standardfälle</t>
  </si>
  <si>
    <t>Mehr als 25% des erdberührten Umfangs des beheizten Raumes grenzen an ein gekühltes Erdreich.</t>
  </si>
  <si>
    <t>Mehr als 25% des erdberührten Umfangs des erdberührten Fußbodens sind über dem angrenzenden Niveau.</t>
  </si>
  <si>
    <r>
      <rPr>
        <sz val="11"/>
        <rFont val="Calibri"/>
        <family val="2"/>
      </rPr>
      <t>Θ</t>
    </r>
    <r>
      <rPr>
        <sz val="11"/>
        <rFont val="Cambria"/>
        <family val="1"/>
      </rPr>
      <t>m,e Jahresmittel</t>
    </r>
  </si>
  <si>
    <t>AUSGABE Seehöhe</t>
  </si>
  <si>
    <t>Einfluss des Grundwassers</t>
  </si>
  <si>
    <t>Abstand Grundwasserspiegel zur Unterkante des Boden- oder Fundamentplatte, bei darunter angeordneten Wärmedämmschichten deren Unterkannte…</t>
  </si>
  <si>
    <t>Abstand</t>
  </si>
  <si>
    <r>
      <rPr>
        <sz val="11"/>
        <rFont val="Calibri"/>
        <family val="2"/>
      </rPr>
      <t>≥</t>
    </r>
    <r>
      <rPr>
        <sz val="11"/>
        <rFont val="Cambria"/>
        <family val="1"/>
      </rPr>
      <t xml:space="preserve"> 1 m</t>
    </r>
  </si>
  <si>
    <t>&lt; 1 m</t>
  </si>
  <si>
    <t>unbekannt</t>
  </si>
  <si>
    <r>
      <rPr>
        <sz val="11"/>
        <rFont val="Calibri"/>
        <family val="2"/>
      </rPr>
      <t>λ</t>
    </r>
    <r>
      <rPr>
        <sz val="11"/>
        <rFont val="Cambria"/>
        <family val="1"/>
      </rPr>
      <t>g</t>
    </r>
  </si>
  <si>
    <t>Rsi</t>
  </si>
  <si>
    <t>Rf</t>
  </si>
  <si>
    <t>Rse</t>
  </si>
  <si>
    <t>m²K/W</t>
  </si>
  <si>
    <t>W/mK</t>
  </si>
  <si>
    <t>abwärts</t>
  </si>
  <si>
    <t>B'</t>
  </si>
  <si>
    <t>Umfang P</t>
  </si>
  <si>
    <t>Nebenrechnungen</t>
  </si>
  <si>
    <t>AUSGABE U-Wert</t>
  </si>
  <si>
    <t>Prüfung</t>
  </si>
  <si>
    <t>Uequiv,bf Fußboden (dt+0,5*z&lt;B')</t>
  </si>
  <si>
    <r>
      <t>Uequiv,bf Fußboden (dt+0,5*z</t>
    </r>
    <r>
      <rPr>
        <sz val="11"/>
        <rFont val="Calibri"/>
        <family val="2"/>
      </rPr>
      <t>≥</t>
    </r>
    <r>
      <rPr>
        <sz val="11"/>
        <rFont val="Cambria"/>
        <family val="1"/>
      </rPr>
      <t>B')</t>
    </r>
  </si>
  <si>
    <t>z</t>
  </si>
  <si>
    <t>Uequiv,sk</t>
  </si>
  <si>
    <t>Ht, ig Fußboden</t>
  </si>
  <si>
    <t>Wärmetechnische Eigenschaften Erdreich</t>
  </si>
  <si>
    <t>Ton oder Schluff</t>
  </si>
  <si>
    <t>Sand oder Kies</t>
  </si>
  <si>
    <t>homogener Felsen</t>
  </si>
  <si>
    <t>λ</t>
  </si>
  <si>
    <t>dw</t>
  </si>
  <si>
    <t>Erdreich</t>
  </si>
  <si>
    <t>R für Wand Erdreich</t>
  </si>
  <si>
    <t>U wert Erdreich</t>
  </si>
  <si>
    <t>dt     wirksame Gesamtdicke der Bodenplatte</t>
  </si>
  <si>
    <t>Welches dt oder dw</t>
  </si>
  <si>
    <t>netto</t>
  </si>
  <si>
    <t xml:space="preserve">Fußboden gegen </t>
  </si>
  <si>
    <t xml:space="preserve">Decke gegen </t>
  </si>
  <si>
    <t>beheizter Raum</t>
  </si>
  <si>
    <t>unbeheizter Raum</t>
  </si>
  <si>
    <t>Fußboden gegen:</t>
  </si>
  <si>
    <t>Decke gegen:</t>
  </si>
  <si>
    <t>Korrekturwert ΔUWB nach extern, unbeheizt, Erdreich</t>
  </si>
  <si>
    <t>durch unbeheizte Räume:  bu</t>
  </si>
  <si>
    <t>Zwischen beheizten Räumen untersch. Temp</t>
  </si>
  <si>
    <t>fij</t>
  </si>
  <si>
    <r>
      <rPr>
        <sz val="11"/>
        <color theme="1"/>
        <rFont val="Calibri"/>
        <family val="2"/>
      </rPr>
      <t>Θ</t>
    </r>
    <r>
      <rPr>
        <sz val="11"/>
        <color theme="1"/>
        <rFont val="Cambria"/>
        <family val="1"/>
      </rPr>
      <t>j Angrenzender Raum anderer Gebäudeeinheit oder seperates Gebäude</t>
    </r>
  </si>
  <si>
    <t>durch beheizte Räume fij</t>
  </si>
  <si>
    <t>Überprüfung für Sanitärraum</t>
  </si>
  <si>
    <t>entfällt, da freie Eingabe</t>
  </si>
  <si>
    <t>gilt  für Bauteile angrenzend an unbeheizte Räume und außen</t>
  </si>
  <si>
    <t>Fläche Ag</t>
  </si>
  <si>
    <t>Σ</t>
  </si>
  <si>
    <t>Ausgabenummer</t>
  </si>
  <si>
    <t>AUSGABE Raumhöhe</t>
  </si>
  <si>
    <t>Raumvolumen</t>
  </si>
  <si>
    <t>Bauhöhe</t>
  </si>
  <si>
    <t>NEU</t>
  </si>
  <si>
    <t>angrenzend an welchen Raum?</t>
  </si>
  <si>
    <t>immer der größere, abhängig von Sanitärraum</t>
  </si>
  <si>
    <t>bu</t>
  </si>
  <si>
    <t>Typ 10</t>
  </si>
  <si>
    <t>Typ 11</t>
  </si>
  <si>
    <t>Typ 21</t>
  </si>
  <si>
    <t>Typ 22</t>
  </si>
  <si>
    <t>Typ 33</t>
  </si>
  <si>
    <t>Heizungstyp</t>
  </si>
  <si>
    <t>Suche</t>
  </si>
  <si>
    <t>VL/RL</t>
  </si>
  <si>
    <t>mit Typ</t>
  </si>
  <si>
    <t>mit strg+gro+eingabe schließen</t>
  </si>
  <si>
    <t>Kann der Heizkörper die Heizlast abdecken?</t>
  </si>
  <si>
    <t>Temperatur angrenzend:</t>
  </si>
  <si>
    <t>https://www.oib.or.at/de/oib-richtlinien/richtlinien/2019/oib-richtlinie-6-nat-excel</t>
  </si>
  <si>
    <t>Lage</t>
  </si>
  <si>
    <t>Mindest-Luftwechselrate:</t>
  </si>
  <si>
    <t>*Nähere Informationen in der Einleitung</t>
  </si>
  <si>
    <t>Netto-Heizleistung:</t>
  </si>
  <si>
    <t>Heizkörpertyp:</t>
  </si>
  <si>
    <t>Auswahl aus den verschiedenen Typen:</t>
  </si>
  <si>
    <t>Bauhöhe:</t>
  </si>
  <si>
    <t>Baulänge:</t>
  </si>
  <si>
    <t>Raum-Breite:</t>
  </si>
  <si>
    <t>Raum-Länge:</t>
  </si>
  <si>
    <t>40/30 °C</t>
  </si>
  <si>
    <t>40/35 °C</t>
  </si>
  <si>
    <t>45/35 °C</t>
  </si>
  <si>
    <t>45/40 °C</t>
  </si>
  <si>
    <t>50/40 °C</t>
  </si>
  <si>
    <t>50/45 °C</t>
  </si>
  <si>
    <t>Wandstärke s:</t>
  </si>
  <si>
    <t>ERGEBNIS:</t>
  </si>
  <si>
    <t>Transmissionswärmeverluste:</t>
  </si>
  <si>
    <t>Lüftungswärmeverluste:</t>
  </si>
  <si>
    <t>Die überschlägige Berechnung ersetzt weder eine Heizlastberechnung nach ÖNORM EN 12831-1 und ÖNORM H 7500-1 noch eine herstellerspezifische Heizkörperauslegung.</t>
  </si>
  <si>
    <t>Werden die Temp.differenzen mit berücksichtigt bei Decke und Fußboden? Wo?</t>
  </si>
  <si>
    <t>V inf Infiltration</t>
  </si>
  <si>
    <t>oder max aus V min und V inf</t>
  </si>
  <si>
    <t>n50</t>
  </si>
  <si>
    <t>e</t>
  </si>
  <si>
    <t>E</t>
  </si>
  <si>
    <t xml:space="preserve"> ist 0 bei innenliegenden Räumen</t>
  </si>
  <si>
    <t>Grad der Luftdichtheit der Gebäudehülle (Qualität der Fensterdichtheit)</t>
  </si>
  <si>
    <t>dicht (Doppelverglasung, normale Abdichtung)</t>
  </si>
  <si>
    <t>weniger dicht (Einfachverglasung, keine Abdichtung)</t>
  </si>
  <si>
    <t>Luftwechselrate n50</t>
  </si>
  <si>
    <t>Blower Door</t>
  </si>
  <si>
    <t>sehr dicht (hoch abgedichtete Fenster und Türen)</t>
  </si>
  <si>
    <t>Abschirmungskoeffizient e für  Gebäudestandorte</t>
  </si>
  <si>
    <t>Abschirmungsklasse</t>
  </si>
  <si>
    <t>keine Abschirmung (Gebäude in windreichen Gegenden, Hochhäuser)</t>
  </si>
  <si>
    <t>gute Abschirmung (Gebäude mittlerer Höhe in Stadtzentren, Gebäude in bewaldeten Regionen)</t>
  </si>
  <si>
    <t>Höhenkorrekturfaktor E</t>
  </si>
  <si>
    <t>h &lt; 10 m</t>
  </si>
  <si>
    <t>h &gt; 10 m</t>
  </si>
  <si>
    <t>h</t>
  </si>
  <si>
    <t>Die Höhe h ist der Abstand zwischen dem angrenzenden Niveau und der halben Raumhöhe des beheizten Raumes.</t>
  </si>
  <si>
    <t>Einfamilienhaus</t>
  </si>
  <si>
    <t>Mehrfamilienhaus</t>
  </si>
  <si>
    <t>Prüfung-Ergebnis</t>
  </si>
  <si>
    <t>V inf</t>
  </si>
  <si>
    <t>Ttherm (Maximum aus Vmin oder Vinf</t>
  </si>
  <si>
    <t>Die Höhe h ist der Abstand zwischen dem angrenzenden Niveau und der halben Raumhöhe des Raumes.</t>
  </si>
  <si>
    <t>Blower Door Test vorhanden?</t>
  </si>
  <si>
    <t xml:space="preserve">ja </t>
  </si>
  <si>
    <t>nein</t>
  </si>
  <si>
    <t>AUGABE</t>
  </si>
  <si>
    <t>Seehöhe des Gebäudes:</t>
  </si>
  <si>
    <t>Die Leistung des Heizkörpers ergibt:</t>
  </si>
  <si>
    <t xml:space="preserve">AUSGABE </t>
  </si>
  <si>
    <t>Angrenzung an das Erdreich</t>
  </si>
  <si>
    <t>Technische Dokumentation</t>
  </si>
  <si>
    <t>Grad der Luftdichtheit der Gebäudehülle (Qualität der Fensterdichtheit) :</t>
  </si>
  <si>
    <t>Art des Gebäudes:</t>
  </si>
  <si>
    <t>Umgebung/ Lage des Gebäudes:</t>
  </si>
  <si>
    <t>Höhe h des Raums in Bezug auf das umliegende Gelände:</t>
  </si>
  <si>
    <t>Abstand Grundwasserspiegel zur Unterkante des Boden- oder Fundamentplatte, bei darunter angeordneten Wärmedämmschichten deren Unterkannte:</t>
  </si>
  <si>
    <t>Abstand Unterkante Bodenplatte bis angrenzende Geländeoberkante z:</t>
  </si>
  <si>
    <t>Beschaffenheit des Erdreichs:</t>
  </si>
  <si>
    <t>ÖNORM H 7500-1:2015 02 15</t>
  </si>
  <si>
    <t>Bezeichnung</t>
  </si>
  <si>
    <t>Anmerkung</t>
  </si>
  <si>
    <t>Erläuterung</t>
  </si>
  <si>
    <t>Norm-Verweis</t>
  </si>
  <si>
    <t>ÖNORM H 7500-1:2015 02 15 Abschnitt 6.1.2.</t>
  </si>
  <si>
    <t>ÖNORM H 7500-1:2015 02 15 Abschnitt 7.2 Tabelle 4.</t>
  </si>
  <si>
    <t>ÖNORM H 7500-1:2015 02 15 Abschnitt 6.1.</t>
  </si>
  <si>
    <t>Abweichung von der Norm, da frei wählbar</t>
  </si>
  <si>
    <t>Es sind keine mechanischen Lüftungssysteme zu berücksichtigen.</t>
  </si>
  <si>
    <t>Die Seehöhe des Gebäudes ist ausschlaggebend für das Jahresmittel der Außentemperatur.</t>
  </si>
  <si>
    <t xml:space="preserve">Die Mindest-Luftwechselrate gibt den Luftaustausch innerhalb des Raumes durch natürliche Belüftung an.  Dieser beeinflusst den hygienischen Mindest-Luftvolumenstrom. </t>
  </si>
  <si>
    <t>ÖNORM H 7500-1:2015 02 15 Abschnitt 8.2.1</t>
  </si>
  <si>
    <t>Eingabe des n50- Wertes aus dem Blower Door Test-Ergebnis.</t>
  </si>
  <si>
    <t>ÖNORM H 7500-1:2015 02 15 Abschnitt 8.2.2 Tabelle 13</t>
  </si>
  <si>
    <t>ÖNORM H 7500-1:2015 02 15 Abschnitt 8.2.2 Tabelle 14</t>
  </si>
  <si>
    <t>ÖNORM H 7500-1:2015 02 15 Abschnitt 8.2.2</t>
  </si>
  <si>
    <t>Bei Angrenzung an das Erdreich werden folgende Punkte für die Berechnung berücksichtigt:</t>
  </si>
  <si>
    <t>ÖNORM H 7500-1:2015 02 15 Abschnitt 7.5 Tabelle 8</t>
  </si>
  <si>
    <t>Der Abstand z (siehe Abbildung in der Einleitung) wird bei der Berechnung des äquivalenten U-Wertes für erdberührte Wände oder Fußboden berücksichtigt.</t>
  </si>
  <si>
    <t>ÖNORM H 7500-1:2015 02 15 Abschnitt 7.5.1 und 7.5.2</t>
  </si>
  <si>
    <t>ÖNORM H 7500-1:2015 02 15 Abschnitt 7.5.2 Tabelle 10</t>
  </si>
  <si>
    <t>Wenn der Fußboden gegen das Erdreich grenzt:</t>
  </si>
  <si>
    <t>ÖNORM H 7500-1:2015 02 15 Abschnitt 7.5 Tabelle 7</t>
  </si>
  <si>
    <t>Wenn Wand an unbeheizten Raum grenzt:</t>
  </si>
  <si>
    <t>ÖNORM H 7500-1:2015 02 15 Abschnitt 7.4 Tabelle 6</t>
  </si>
  <si>
    <t>Zur Auswahl stehen die gängigen Bauhöhen (in mm) von 300/400/500/600/900.</t>
  </si>
  <si>
    <t>Zur Auswahl stehen die gängigen Baulängen (in mm) von 400/500/600/700/800/900/1000/1100/1200/1300/1400/1600/1800/2000/2300/2400/2600/2800/3000.</t>
  </si>
  <si>
    <t>40/30;40/35;45/35;45/40;50/40;50/45</t>
  </si>
  <si>
    <t xml:space="preserve"> </t>
  </si>
  <si>
    <t>Verfahren zur Berechnung der Norm-Heizlast für Gebäude mit einem mittleren U-Wert ≥ 0,5 W/(m2 ∙ K)</t>
  </si>
  <si>
    <t>Nationale Ergänzung zu ÖNORM EN 12831</t>
  </si>
  <si>
    <t>Verwendete Normen:</t>
  </si>
  <si>
    <r>
      <t>Außentemperatur ϑ</t>
    </r>
    <r>
      <rPr>
        <vertAlign val="subscript"/>
        <sz val="12"/>
        <color theme="1"/>
        <rFont val="Cambria"/>
        <family val="1"/>
      </rPr>
      <t>e</t>
    </r>
    <r>
      <rPr>
        <sz val="12"/>
        <color theme="1"/>
        <rFont val="Cambria"/>
        <family val="1"/>
      </rPr>
      <t>:</t>
    </r>
  </si>
  <si>
    <r>
      <t>Innentemperatur ϑ</t>
    </r>
    <r>
      <rPr>
        <vertAlign val="subscript"/>
        <sz val="12"/>
        <color theme="1"/>
        <rFont val="Cambria"/>
        <family val="1"/>
      </rPr>
      <t>i</t>
    </r>
    <r>
      <rPr>
        <sz val="12"/>
        <color theme="1"/>
        <rFont val="Cambria"/>
        <family val="1"/>
      </rPr>
      <t>:</t>
    </r>
  </si>
  <si>
    <r>
      <t>Die Angabe der Lage bzw. Umgebung des Gebäudes bestimmt den Abschirmungsfaktor e</t>
    </r>
    <r>
      <rPr>
        <vertAlign val="subscript"/>
        <sz val="12"/>
        <color theme="1"/>
        <rFont val="Cambria"/>
        <family val="1"/>
      </rPr>
      <t>i</t>
    </r>
    <r>
      <rPr>
        <sz val="12"/>
        <color theme="1"/>
        <rFont val="Cambria"/>
        <family val="1"/>
      </rPr>
      <t>. Dieser ist Teil der Berechnung des  Luftvolumenstroms in Folge Infiltration.</t>
    </r>
  </si>
  <si>
    <r>
      <t>Bei der Berechnung der Wärmeverluste an das Erdreich wird der Korrekturfaktor f</t>
    </r>
    <r>
      <rPr>
        <vertAlign val="subscript"/>
        <sz val="12"/>
        <color theme="1"/>
        <rFont val="Cambria"/>
        <family val="1"/>
      </rPr>
      <t xml:space="preserve">g1 </t>
    </r>
    <r>
      <rPr>
        <sz val="12"/>
        <color theme="1"/>
        <rFont val="Cambria"/>
        <family val="1"/>
      </rPr>
      <t>berücksichtigt, welcher die jährlichen Schwankungen der Außentemperatur berücksichtigen. Diese Verluste bilden einen Anteil der gesamten Transmissionswärmeverluste.</t>
    </r>
  </si>
  <si>
    <t>Allgemein:</t>
  </si>
  <si>
    <t>Baujahr:</t>
  </si>
  <si>
    <t>Verschiedene Heizkörpertypen:</t>
  </si>
  <si>
    <t>Wärmefluss zwichen beheizten Räumen</t>
  </si>
  <si>
    <t>ÖNORM H 7500-1:2015 02 15 Abschnitt 7.6</t>
  </si>
  <si>
    <t>Die Wärmeverluste eines Raumes setzen sich zusammen aus den Lüftungswärmeverlusten und den Transmissionswärmeverlusten. Die Transmissionswärmeverluste bilden sich je nach Gegebenheiten aus den Verlusten an die äußere Umgebung, durch unbeheizte Räume, an das Erdreich und zwischen beheizten Räumen unterschiedlicher Temperaturen. Der Transmissionswärmeverlust-Koeffizient wird unter Berücksichtigung der linearen Wärmebrücken, der Wärmebrückenzuschläge und Reduktions- bzw. Korrekturfaktoren berechnet. Für die Lüftungswärmeverluste wird das Maximum des Luftvolumenstroms in Folge Infiltration durch die Gebäudehülle oder der hygienische Mindest-Luftvolumenstrom herangezogen.</t>
  </si>
  <si>
    <r>
      <t>Die Auswahl des Zeitraums des Baujahres des Gebäudes beeinflusst den Wärmebrückenzuschlag ΔU</t>
    </r>
    <r>
      <rPr>
        <vertAlign val="subscript"/>
        <sz val="12"/>
        <color theme="1"/>
        <rFont val="Cambria"/>
        <family val="1"/>
      </rPr>
      <t>WB</t>
    </r>
    <r>
      <rPr>
        <sz val="12"/>
        <color theme="1"/>
        <rFont val="Cambria"/>
        <family val="1"/>
      </rPr>
      <t xml:space="preserve">. Dieser wird dem physikalischen U-Wert der Fläche hinzuaddiert und ist bei Transmissionswärmeverlusten an extern, unbeheizt und an das Erdreich zu berücksichtigen. </t>
    </r>
  </si>
  <si>
    <t>Die Außentemperatur wird über das Excel-Tool bestimmt. Die Norm-Außentemperatur ist das tiefste Zweitagesmittel der Außentemperatur, das 10-mal in 20 Jahren erreicht oder unterschritten wird. Der Wert hat Einfluss auf die Berechnung der Transmissionswärmeverluste sowie die Lüftungswärmeverluste.</t>
  </si>
  <si>
    <t>Die Innentemperatur des zu berechnenden Raumes kann in diesem Tool frei aus den vorgegebenen Auswahlmöglichkeiten (12/18/20/22/24 °C) gewählt werden. Der Wert hat Einfluss auf die Berechnung der Transmissionswärmeverluste sowie die Lüftungswärmeverluste.</t>
  </si>
  <si>
    <t>Von Anwender/in mitzubringen</t>
  </si>
  <si>
    <t>Ein Blower Door Test kann angefertigt werden um die Luftdichtheit der Gebäudehülle bei einer Druckdifferenz von 50 Pascal zu ermitteln. Mit dem Wert wird der Luftvolumenstrom in Folge Infiltration berechnet.</t>
  </si>
  <si>
    <r>
      <t>n</t>
    </r>
    <r>
      <rPr>
        <vertAlign val="subscript"/>
        <sz val="12"/>
        <color theme="1"/>
        <rFont val="Cambria"/>
        <family val="1"/>
      </rPr>
      <t>50</t>
    </r>
    <r>
      <rPr>
        <sz val="12"/>
        <color theme="1"/>
        <rFont val="Cambria"/>
        <family val="1"/>
      </rPr>
      <t xml:space="preserve"> aus Blower Door Test:</t>
    </r>
  </si>
  <si>
    <r>
      <t>Wenn kein Blower Door Test-Ergebnis vorliegt wird über den Grad der Luftdichtheit der Gebäudehülle die Luftwechselrate n</t>
    </r>
    <r>
      <rPr>
        <vertAlign val="subscript"/>
        <sz val="12"/>
        <color theme="1"/>
        <rFont val="Cambria"/>
        <family val="1"/>
      </rPr>
      <t>50</t>
    </r>
    <r>
      <rPr>
        <sz val="12"/>
        <color theme="1"/>
        <rFont val="Cambria"/>
        <family val="1"/>
      </rPr>
      <t xml:space="preserve"> ermittelt. Mit dem Wert wird der Luftvolumenstrom in Folge Infiltration berechnet.</t>
    </r>
  </si>
  <si>
    <r>
      <t>Wenn kein Blower Door Test-Ergebnis vorliegt wird zusätzlich mit der Unterscheidung in Ein-/Mehrfamilienhaus die Luftwechselrate n</t>
    </r>
    <r>
      <rPr>
        <vertAlign val="subscript"/>
        <sz val="12"/>
        <color theme="1"/>
        <rFont val="Cambria"/>
        <family val="1"/>
      </rPr>
      <t xml:space="preserve">50 </t>
    </r>
    <r>
      <rPr>
        <sz val="12"/>
        <color theme="1"/>
        <rFont val="Cambria"/>
        <family val="1"/>
      </rPr>
      <t>ermittelt. Mit dem Wert wird der Luftvolumenstrom in Folge Infiltration berechnet.</t>
    </r>
  </si>
  <si>
    <t>Die Höhenangabe der Lage des Raumes in Bezug auf die Umgebung wird für den Höhenkorrekturfaktor benötigt. Wenn der Wert &lt;10m ist, liegt der Wert bei 1, ansonsten wird dieser genau berechnet.</t>
  </si>
  <si>
    <t>Um die Wärmeverluste von einem beheizten Raum durch einen unbeheizten Raum an die äußere Umgebung zu berechnen, wird je nach Art des Raumes die Temperatur angesetzt.</t>
  </si>
  <si>
    <t>Hierfür muss die Temperatur in dem angrenzenden Raum für die Differenzberechnung angegeben werden.</t>
  </si>
  <si>
    <t>Die Beschaffenheit des Erdreichs beeinflusst die wärmetechnischen Eigenschaften des Erdreichs, genauer die Wärmeleitfähigkeit und volumenbezogene Wärmekapazität. Die Werte werden bei der Berechnung des äquivalenten U-Wertes für erdberührte Wände oder Fußboden berücksichtigt.</t>
  </si>
  <si>
    <r>
      <t>Bei der Berechnung der Wärmeverluste an das Erdreich wird der Korrekturfaktor G</t>
    </r>
    <r>
      <rPr>
        <vertAlign val="subscript"/>
        <sz val="12"/>
        <color theme="1"/>
        <rFont val="Cambria"/>
        <family val="1"/>
      </rPr>
      <t xml:space="preserve">w </t>
    </r>
    <r>
      <rPr>
        <sz val="12"/>
        <color theme="1"/>
        <rFont val="Cambria"/>
        <family val="1"/>
      </rPr>
      <t xml:space="preserve">berücksichtigt. </t>
    </r>
  </si>
  <si>
    <t>Zur Auswahl stehen die gängigen Heizkörpertypen, die in Wohngebäuden von verschiedenen Herstellern verbaut werden.</t>
  </si>
  <si>
    <t>Zur Auswahl stehen folgende vordefinierte Vorlauf-/Rücklauftemperaturen: 40/30;40/35;45/35;45/40;50/40;50/45</t>
  </si>
  <si>
    <t>Am Schluss wird angegeben, welche Leistung (in Watt) der ausgewählte Heizkörper liefern könnte. In Gegenüberstellung zur Netto-Heizleistung wird anschließend ausgegeben, ob der Heizkörper die Heizlast abdecken kann.</t>
  </si>
  <si>
    <t>Darstellung der Maße</t>
  </si>
  <si>
    <t>s</t>
  </si>
  <si>
    <t>Die Wandstärke s ergibt sich aus dem kompletten Wandaufbau inkl. Tragelement, Dämmung, Putz, Fassadenelemente o.ä.</t>
  </si>
  <si>
    <t>Der Abstand z ist der Abstand der  Unterkante der Bodenplatte bis zur angrenzende Geländeoberkante.</t>
  </si>
  <si>
    <r>
      <t>Die Raumhöhe V</t>
    </r>
    <r>
      <rPr>
        <vertAlign val="subscript"/>
        <sz val="11"/>
        <color theme="1"/>
        <rFont val="Cambria"/>
        <family val="1"/>
      </rPr>
      <t>0</t>
    </r>
    <r>
      <rPr>
        <sz val="11"/>
        <color theme="1"/>
        <rFont val="Cambria"/>
        <family val="1"/>
      </rPr>
      <t xml:space="preserve"> bezieht sich auf das Maß von der Fußbodenoberkante des Raumes bis zur Fußbodenoberkannte des darüberliegenden Raumes. </t>
    </r>
  </si>
  <si>
    <t>Außentemperatur ϑe:</t>
  </si>
  <si>
    <t>nach folgender Exceltabelle berechnen:</t>
  </si>
  <si>
    <t xml:space="preserve">Einleitung </t>
  </si>
  <si>
    <t>moderate Abschirmung (freistehendes Gebäude, umgeben von Bäumen oder anderen Gebäuden, Vorstädte)</t>
  </si>
  <si>
    <r>
      <t>V</t>
    </r>
    <r>
      <rPr>
        <b/>
        <vertAlign val="subscript"/>
        <sz val="11"/>
        <color theme="1"/>
        <rFont val="Cambria"/>
        <family val="1"/>
      </rPr>
      <t>0</t>
    </r>
  </si>
  <si>
    <t>HK1</t>
  </si>
  <si>
    <t>HK2</t>
  </si>
  <si>
    <t>Heizkörper 2</t>
  </si>
  <si>
    <t>Heizkörper 1</t>
  </si>
  <si>
    <t>Innentemp.</t>
  </si>
  <si>
    <t>HK 1</t>
  </si>
  <si>
    <t>HK 2</t>
  </si>
  <si>
    <t>Eingabe der Heizkörper</t>
  </si>
  <si>
    <t>https://www.excel-inside.de/funktionen-a-tipps/973-dynamische-bilderanzeige</t>
  </si>
  <si>
    <t>Heizkörper 3</t>
  </si>
  <si>
    <t>HK3</t>
  </si>
  <si>
    <t>Baujahr</t>
  </si>
  <si>
    <r>
      <t xml:space="preserve">Außentemperatur </t>
    </r>
    <r>
      <rPr>
        <sz val="11"/>
        <color theme="1"/>
        <rFont val="Arial"/>
        <family val="2"/>
      </rPr>
      <t>ϑ</t>
    </r>
    <r>
      <rPr>
        <vertAlign val="subscript"/>
        <sz val="11"/>
        <color theme="1"/>
        <rFont val="Cambria"/>
        <family val="1"/>
      </rPr>
      <t>e</t>
    </r>
    <r>
      <rPr>
        <sz val="11"/>
        <color theme="1"/>
        <rFont val="Cambria"/>
        <family val="1"/>
      </rPr>
      <t>:</t>
    </r>
  </si>
  <si>
    <t>Bezeichnung:</t>
  </si>
  <si>
    <r>
      <t xml:space="preserve">Innentemperatur </t>
    </r>
    <r>
      <rPr>
        <sz val="11"/>
        <color theme="1"/>
        <rFont val="Arial"/>
        <family val="2"/>
      </rPr>
      <t>ϑ</t>
    </r>
    <r>
      <rPr>
        <vertAlign val="subscript"/>
        <sz val="11"/>
        <color theme="1"/>
        <rFont val="Cambria"/>
        <family val="1"/>
      </rPr>
      <t>i</t>
    </r>
    <r>
      <rPr>
        <sz val="11"/>
        <color theme="1"/>
        <rFont val="Cambria"/>
        <family val="1"/>
      </rPr>
      <t>:</t>
    </r>
  </si>
  <si>
    <t>Datum</t>
  </si>
  <si>
    <t>Kurzbeschreibung der Änderungen</t>
  </si>
  <si>
    <t>ausgeführt durch</t>
  </si>
  <si>
    <t>Änderungen im Tool</t>
  </si>
  <si>
    <t>VM</t>
  </si>
  <si>
    <t>Einfügen der Eingabe für 3 statt 1 Heizkörper</t>
  </si>
  <si>
    <t>Anpassung der Zeichnung (Einleitung)</t>
  </si>
  <si>
    <t>Erklärung für den ungünstigsten Raum (Technische Dokumentation)</t>
  </si>
  <si>
    <t>VM+AR</t>
  </si>
  <si>
    <t>Da bei geringeren Temperaturspreizungen zwischen Vor – und Rücklauf häufig ein höherer Volumenstrom erforderlich ist um die benötigte Heizleistung bereit zu stellen, muss das Verteilsystem und insbesondere die Dimension der Anbinde-Leitungen geprüft werden.</t>
  </si>
  <si>
    <t>Der ungünstigste Raum:</t>
  </si>
  <si>
    <t>Hinweis:</t>
  </si>
  <si>
    <t>Der ungünstigste Raum hat eine hohe Wärmestromdichte, sprich dort wird am meisten Wärme aus dem Raum abgegeben. Dies geschieht über die begrenzenden Flächen des Raums, beispielsweise über viele Außenflächen, große Fensterflächen und wenig beheizte angrenzende Räume. Häufig sind dies Dachgeschossräume, Eckräume, Räume die an das Erdreich grenzen und auskragende Räume, die mit viel Fläche an die Außenluft grenzen.</t>
  </si>
  <si>
    <t>bei allen außer beheizt relevant, dann Korrekturfaktor U</t>
  </si>
  <si>
    <t>Anpassung der Abfrage für die Lüftungswärmeverluste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</si>
</sst>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164" formatCode="0.0"/>
    <numFmt numFmtId="165" formatCode="0\ &quot;m&quot;"/>
    <numFmt numFmtId="166" formatCode="0.0\ &quot;°C&quot;"/>
    <numFmt numFmtId="167" formatCode="0.0\ &quot;W/(m²K)&quot;"/>
    <numFmt numFmtId="168" formatCode="0.00\ &quot;m&quot;"/>
    <numFmt numFmtId="169" formatCode="0.0\ &quot;1/h&quot;"/>
    <numFmt numFmtId="170" formatCode="0.00\ &quot;W&quot;"/>
    <numFmt numFmtId="171" formatCode="0\ &quot;mm&quot;"/>
    <numFmt numFmtId="172" formatCode="0\ &quot;°C&quot;"/>
    <numFmt numFmtId="173" formatCode="0.00\ &quot;W/(m²K)&quot;"/>
    <numFmt numFmtId="174" formatCode="#,##0.00\ &quot;W&quot;"/>
  </numFmts>
  <fonts count="53" x14ac:knownFonts="1">
    <font>
      <sz val="11"/>
      <color theme="1"/>
      <name val="Calibri"/>
      <family val="2"/>
      <scheme val="minor"/>
    </font>
    <font>
      <sz val="11"/>
      <color theme="1"/>
      <name val="Calibri"/>
      <family val="2"/>
    </font>
    <font>
      <b/>
      <sz val="11"/>
      <color theme="1"/>
      <name val="Cambria"/>
      <family val="1"/>
    </font>
    <font>
      <sz val="11"/>
      <color theme="1"/>
      <name val="Cambria"/>
      <family val="1"/>
    </font>
    <font>
      <sz val="11"/>
      <color rgb="FFFF0000"/>
      <name val="Cambria"/>
      <family val="1"/>
    </font>
    <font>
      <vertAlign val="subscript"/>
      <sz val="11"/>
      <color theme="1"/>
      <name val="Cambria"/>
      <family val="1"/>
    </font>
    <font>
      <sz val="8"/>
      <name val="Calibri"/>
      <family val="2"/>
      <scheme val="minor"/>
    </font>
    <font>
      <sz val="8"/>
      <name val="Cambria"/>
      <family val="1"/>
    </font>
    <font>
      <sz val="10"/>
      <name val="Cambria"/>
      <family val="1"/>
    </font>
    <font>
      <b/>
      <sz val="14"/>
      <name val="Cambria"/>
      <family val="1"/>
    </font>
    <font>
      <b/>
      <vertAlign val="subscript"/>
      <sz val="14"/>
      <name val="Cambria"/>
      <family val="1"/>
    </font>
    <font>
      <b/>
      <sz val="8"/>
      <name val="Cambria"/>
      <family val="1"/>
    </font>
    <font>
      <b/>
      <sz val="16"/>
      <color theme="1"/>
      <name val="Cambria"/>
      <family val="1"/>
    </font>
    <font>
      <b/>
      <sz val="20"/>
      <color theme="1"/>
      <name val="Cambria"/>
      <family val="1"/>
    </font>
    <font>
      <sz val="11"/>
      <name val="Cambria"/>
      <family val="1"/>
    </font>
    <font>
      <b/>
      <sz val="11"/>
      <name val="Cambria"/>
      <family val="1"/>
    </font>
    <font>
      <u/>
      <sz val="11"/>
      <color rgb="FF0070C0"/>
      <name val="Cambria"/>
      <family val="1"/>
    </font>
    <font>
      <b/>
      <u/>
      <sz val="11"/>
      <color theme="1"/>
      <name val="Cambria"/>
      <family val="1"/>
    </font>
    <font>
      <b/>
      <u/>
      <sz val="14"/>
      <color theme="1"/>
      <name val="Cambria"/>
      <family val="1"/>
    </font>
    <font>
      <b/>
      <sz val="11"/>
      <name val="Calibri"/>
      <family val="2"/>
    </font>
    <font>
      <sz val="11"/>
      <color rgb="FFFFC000"/>
      <name val="Cambria"/>
      <family val="1"/>
    </font>
    <font>
      <sz val="11"/>
      <color rgb="FF92D050"/>
      <name val="Cambria"/>
      <family val="1"/>
    </font>
    <font>
      <vertAlign val="subscript"/>
      <sz val="11"/>
      <name val="Cambria"/>
      <family val="1"/>
    </font>
    <font>
      <sz val="11"/>
      <name val="Calibri"/>
      <family val="2"/>
    </font>
    <font>
      <i/>
      <sz val="11"/>
      <name val="Cambria"/>
      <family val="1"/>
    </font>
    <font>
      <sz val="11"/>
      <color theme="9" tint="0.39997558519241921"/>
      <name val="Cambria"/>
      <family val="1"/>
    </font>
    <font>
      <b/>
      <sz val="11"/>
      <color theme="0" tint="-0.14999847407452621"/>
      <name val="Cambria"/>
      <family val="1"/>
    </font>
    <font>
      <sz val="11"/>
      <color theme="0" tint="-0.14999847407452621"/>
      <name val="Cambria"/>
      <family val="1"/>
    </font>
    <font>
      <sz val="11"/>
      <color theme="5" tint="0.59999389629810485"/>
      <name val="Cambria"/>
      <family val="1"/>
    </font>
    <font>
      <b/>
      <sz val="11"/>
      <color theme="0" tint="-0.249977111117893"/>
      <name val="Cambria"/>
      <family val="1"/>
    </font>
    <font>
      <sz val="11"/>
      <color theme="0" tint="-0.249977111117893"/>
      <name val="Cambria"/>
      <family val="1"/>
    </font>
    <font>
      <i/>
      <sz val="11"/>
      <color theme="1"/>
      <name val="Cambria"/>
      <family val="1"/>
    </font>
    <font>
      <u/>
      <sz val="11"/>
      <color theme="10"/>
      <name val="Calibri"/>
      <family val="2"/>
      <scheme val="minor"/>
    </font>
    <font>
      <b/>
      <u/>
      <sz val="16"/>
      <color theme="1"/>
      <name val="Cambria"/>
      <family val="1"/>
    </font>
    <font>
      <i/>
      <sz val="11"/>
      <color rgb="FFFF0000"/>
      <name val="Cambria"/>
      <family val="1"/>
    </font>
    <font>
      <sz val="10"/>
      <color theme="1"/>
      <name val="Cambria"/>
      <family val="1"/>
    </font>
    <font>
      <b/>
      <u/>
      <sz val="12"/>
      <color theme="1"/>
      <name val="Cambria"/>
      <family val="1"/>
    </font>
    <font>
      <sz val="12"/>
      <color theme="1"/>
      <name val="Cambria"/>
      <family val="1"/>
    </font>
    <font>
      <b/>
      <sz val="12"/>
      <color theme="1"/>
      <name val="Cambria"/>
      <family val="1"/>
    </font>
    <font>
      <sz val="12"/>
      <name val="Cambria"/>
      <family val="1"/>
    </font>
    <font>
      <vertAlign val="subscript"/>
      <sz val="12"/>
      <color theme="1"/>
      <name val="Cambria"/>
      <family val="1"/>
    </font>
    <font>
      <sz val="12"/>
      <color rgb="FFFF0000"/>
      <name val="Cambria"/>
      <family val="1"/>
    </font>
    <font>
      <u/>
      <sz val="12"/>
      <color theme="1"/>
      <name val="Cambria"/>
      <family val="1"/>
    </font>
    <font>
      <b/>
      <u/>
      <sz val="22"/>
      <color theme="1"/>
      <name val="Cambria"/>
      <family val="1"/>
    </font>
    <font>
      <sz val="12"/>
      <color rgb="FF000000"/>
      <name val="Cambria"/>
      <family val="1"/>
    </font>
    <font>
      <b/>
      <sz val="12"/>
      <name val="Cambria"/>
      <family val="1"/>
    </font>
    <font>
      <u/>
      <sz val="11"/>
      <name val="Calibri"/>
      <family val="2"/>
      <scheme val="minor"/>
    </font>
    <font>
      <i/>
      <sz val="12"/>
      <color theme="1"/>
      <name val="Cambria"/>
      <family val="1"/>
    </font>
    <font>
      <u/>
      <sz val="11"/>
      <color theme="1"/>
      <name val="Cambria"/>
      <family val="1"/>
    </font>
    <font>
      <b/>
      <vertAlign val="subscript"/>
      <sz val="11"/>
      <color theme="1"/>
      <name val="Cambria"/>
      <family val="1"/>
    </font>
    <font>
      <sz val="11"/>
      <color theme="1"/>
      <name val="Arial"/>
      <family val="2"/>
    </font>
    <font>
      <sz val="11"/>
      <color theme="1"/>
      <name val="Courier New"/>
      <family val="3"/>
    </font>
    <font>
      <sz val="11"/>
      <color rgb="FFFF66CC"/>
      <name val="Cambria"/>
      <family val="1"/>
    </font>
  </fonts>
  <fills count="21">
    <fill>
      <patternFill patternType="none"/>
    </fill>
    <fill>
      <patternFill patternType="gray125"/>
    </fill>
    <fill>
      <patternFill patternType="solid">
        <fgColor theme="7" tint="0.79998168889431442"/>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indexed="47"/>
        <bgColor indexed="64"/>
      </patternFill>
    </fill>
    <fill>
      <patternFill patternType="solid">
        <fgColor indexed="13"/>
        <bgColor indexed="64"/>
      </patternFill>
    </fill>
    <fill>
      <patternFill patternType="solid">
        <fgColor theme="9" tint="-0.249977111117893"/>
        <bgColor indexed="64"/>
      </patternFill>
    </fill>
    <fill>
      <patternFill patternType="solid">
        <fgColor theme="3" tint="0.79998168889431442"/>
        <bgColor indexed="64"/>
      </patternFill>
    </fill>
    <fill>
      <patternFill patternType="solid">
        <fgColor theme="8" tint="-0.249977111117893"/>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rgb="FFFFC000"/>
        <bgColor indexed="64"/>
      </patternFill>
    </fill>
    <fill>
      <patternFill patternType="solid">
        <fgColor theme="3" tint="0.59999389629810485"/>
        <bgColor indexed="64"/>
      </patternFill>
    </fill>
    <fill>
      <patternFill patternType="solid">
        <fgColor theme="0"/>
        <bgColor indexed="64"/>
      </patternFill>
    </fill>
    <fill>
      <patternFill patternType="solid">
        <fgColor rgb="FFFFFF0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s>
  <cellStyleXfs count="2">
    <xf numFmtId="0" fontId="0" fillId="0" borderId="0"/>
    <xf numFmtId="0" fontId="32" fillId="0" borderId="0" applyNumberFormat="0" applyFill="0" applyBorder="0" applyAlignment="0" applyProtection="0"/>
  </cellStyleXfs>
  <cellXfs count="272">
    <xf numFmtId="0" fontId="0" fillId="0" borderId="0" xfId="0"/>
    <xf numFmtId="0" fontId="2" fillId="0" borderId="0" xfId="0" applyFont="1"/>
    <xf numFmtId="0" fontId="3" fillId="0" borderId="0" xfId="0" applyFont="1"/>
    <xf numFmtId="0" fontId="4" fillId="0" borderId="0" xfId="0" applyFont="1"/>
    <xf numFmtId="0" fontId="3" fillId="0" borderId="1" xfId="0" applyFont="1" applyBorder="1"/>
    <xf numFmtId="0" fontId="3" fillId="5" borderId="1" xfId="0" applyFont="1" applyFill="1" applyBorder="1"/>
    <xf numFmtId="0" fontId="3" fillId="0" borderId="0" xfId="0" applyFont="1" applyFill="1"/>
    <xf numFmtId="0" fontId="3" fillId="7" borderId="1" xfId="0" applyFont="1" applyFill="1" applyBorder="1"/>
    <xf numFmtId="164" fontId="3" fillId="3" borderId="1" xfId="0" applyNumberFormat="1" applyFont="1" applyFill="1" applyBorder="1" applyAlignment="1">
      <alignment horizontal="center"/>
    </xf>
    <xf numFmtId="4" fontId="3" fillId="3" borderId="1" xfId="0" applyNumberFormat="1" applyFont="1" applyFill="1" applyBorder="1" applyAlignment="1">
      <alignment horizontal="center"/>
    </xf>
    <xf numFmtId="4" fontId="3" fillId="8" borderId="1" xfId="0" applyNumberFormat="1" applyFont="1" applyFill="1" applyBorder="1" applyAlignment="1">
      <alignment horizontal="center"/>
    </xf>
    <xf numFmtId="0" fontId="3" fillId="0" borderId="0" xfId="0" applyFont="1" applyAlignment="1">
      <alignment wrapText="1"/>
    </xf>
    <xf numFmtId="0" fontId="3" fillId="7" borderId="0" xfId="0" applyFont="1" applyFill="1"/>
    <xf numFmtId="0" fontId="3" fillId="0" borderId="0" xfId="0" applyFont="1" applyAlignment="1">
      <alignment horizontal="right"/>
    </xf>
    <xf numFmtId="0" fontId="3" fillId="0" borderId="3" xfId="0" applyFont="1" applyBorder="1"/>
    <xf numFmtId="1" fontId="8" fillId="5" borderId="1" xfId="0" applyNumberFormat="1" applyFont="1" applyFill="1" applyBorder="1" applyAlignment="1" applyProtection="1">
      <alignment horizontal="center"/>
      <protection hidden="1"/>
    </xf>
    <xf numFmtId="0" fontId="4" fillId="0" borderId="0" xfId="0" applyFont="1" applyAlignment="1">
      <alignment horizontal="center"/>
    </xf>
    <xf numFmtId="0" fontId="9" fillId="10" borderId="0" xfId="0" applyFont="1" applyFill="1" applyBorder="1" applyAlignment="1" applyProtection="1">
      <protection hidden="1"/>
    </xf>
    <xf numFmtId="0" fontId="9" fillId="11" borderId="1" xfId="0" applyFont="1" applyFill="1" applyBorder="1" applyAlignment="1" applyProtection="1">
      <alignment horizontal="center" vertical="center"/>
      <protection locked="0" hidden="1"/>
    </xf>
    <xf numFmtId="0" fontId="9" fillId="10" borderId="0" xfId="0" applyFont="1" applyFill="1" applyBorder="1" applyAlignment="1" applyProtection="1">
      <alignment horizontal="left"/>
      <protection hidden="1"/>
    </xf>
    <xf numFmtId="0" fontId="9" fillId="10" borderId="0" xfId="0" applyFont="1" applyFill="1" applyBorder="1" applyAlignment="1" applyProtection="1">
      <alignment horizontal="center" vertical="center"/>
      <protection hidden="1"/>
    </xf>
    <xf numFmtId="0" fontId="3" fillId="0" borderId="0" xfId="0" applyFont="1" applyProtection="1">
      <protection hidden="1"/>
    </xf>
    <xf numFmtId="0" fontId="7" fillId="0" borderId="0" xfId="0" applyFont="1" applyProtection="1">
      <protection hidden="1"/>
    </xf>
    <xf numFmtId="0" fontId="11" fillId="0" borderId="5" xfId="0" applyFont="1" applyBorder="1" applyProtection="1">
      <protection hidden="1"/>
    </xf>
    <xf numFmtId="0" fontId="3" fillId="0" borderId="3" xfId="0" applyFont="1" applyBorder="1" applyAlignment="1"/>
    <xf numFmtId="0" fontId="11" fillId="0" borderId="6" xfId="0" applyFont="1" applyBorder="1" applyProtection="1">
      <protection hidden="1"/>
    </xf>
    <xf numFmtId="0" fontId="11" fillId="0" borderId="7" xfId="0" applyFont="1" applyBorder="1" applyProtection="1">
      <protection hidden="1"/>
    </xf>
    <xf numFmtId="0" fontId="12" fillId="0" borderId="0" xfId="0" applyFont="1"/>
    <xf numFmtId="4" fontId="3" fillId="7" borderId="0" xfId="0" applyNumberFormat="1" applyFont="1" applyFill="1"/>
    <xf numFmtId="2" fontId="4" fillId="0" borderId="0" xfId="0" applyNumberFormat="1" applyFont="1"/>
    <xf numFmtId="0" fontId="13" fillId="0" borderId="0" xfId="0" applyFont="1"/>
    <xf numFmtId="0" fontId="14" fillId="0" borderId="0" xfId="0" applyFont="1"/>
    <xf numFmtId="0" fontId="14" fillId="0" borderId="0" xfId="0" applyFont="1" applyAlignment="1">
      <alignment horizontal="center"/>
    </xf>
    <xf numFmtId="0" fontId="15" fillId="0" borderId="0" xfId="0" applyFont="1"/>
    <xf numFmtId="0" fontId="17" fillId="0" borderId="0" xfId="0" applyFont="1"/>
    <xf numFmtId="0" fontId="3" fillId="9" borderId="1" xfId="0" applyFont="1" applyFill="1" applyBorder="1"/>
    <xf numFmtId="4" fontId="14" fillId="0" borderId="0" xfId="0" applyNumberFormat="1" applyFont="1" applyAlignment="1">
      <alignment horizontal="center"/>
    </xf>
    <xf numFmtId="0" fontId="20" fillId="0" borderId="0" xfId="0" applyFont="1"/>
    <xf numFmtId="0" fontId="21" fillId="0" borderId="0" xfId="0" applyFont="1"/>
    <xf numFmtId="0" fontId="2" fillId="0" borderId="1" xfId="0" applyFont="1" applyBorder="1"/>
    <xf numFmtId="0" fontId="15" fillId="0" borderId="1" xfId="0" applyFont="1" applyBorder="1"/>
    <xf numFmtId="0" fontId="14" fillId="0" borderId="1" xfId="0" applyFont="1" applyBorder="1"/>
    <xf numFmtId="0" fontId="14" fillId="0" borderId="0" xfId="0" applyFont="1" applyAlignment="1">
      <alignment horizontal="left"/>
    </xf>
    <xf numFmtId="0" fontId="24" fillId="0" borderId="0" xfId="0" applyFont="1"/>
    <xf numFmtId="2" fontId="14" fillId="0" borderId="0" xfId="0" applyNumberFormat="1" applyFont="1"/>
    <xf numFmtId="0" fontId="23" fillId="0" borderId="0" xfId="0" applyFont="1"/>
    <xf numFmtId="4" fontId="14" fillId="3" borderId="1" xfId="0" applyNumberFormat="1" applyFont="1" applyFill="1" applyBorder="1" applyAlignment="1">
      <alignment horizontal="center"/>
    </xf>
    <xf numFmtId="4" fontId="3" fillId="2" borderId="1" xfId="0" applyNumberFormat="1" applyFont="1" applyFill="1" applyBorder="1" applyAlignment="1">
      <alignment horizontal="left"/>
    </xf>
    <xf numFmtId="4" fontId="3" fillId="2" borderId="1" xfId="0" applyNumberFormat="1" applyFont="1" applyFill="1" applyBorder="1" applyAlignment="1">
      <alignment horizontal="right"/>
    </xf>
    <xf numFmtId="0" fontId="25" fillId="0" borderId="0" xfId="0" applyFont="1"/>
    <xf numFmtId="0" fontId="4" fillId="0" borderId="0" xfId="0" applyFont="1" applyAlignment="1">
      <alignment horizontal="left"/>
    </xf>
    <xf numFmtId="0" fontId="15" fillId="0" borderId="0" xfId="0" applyFont="1" applyAlignment="1">
      <alignment horizontal="center"/>
    </xf>
    <xf numFmtId="164" fontId="3" fillId="0" borderId="0" xfId="0" applyNumberFormat="1" applyFont="1"/>
    <xf numFmtId="0" fontId="3" fillId="13" borderId="0" xfId="0" applyFont="1" applyFill="1"/>
    <xf numFmtId="0" fontId="3" fillId="0" borderId="1" xfId="0" applyFont="1" applyFill="1" applyBorder="1"/>
    <xf numFmtId="0" fontId="26" fillId="0" borderId="0" xfId="0" applyFont="1" applyBorder="1" applyAlignment="1">
      <alignment wrapText="1"/>
    </xf>
    <xf numFmtId="0" fontId="27" fillId="0" borderId="0" xfId="0" applyFont="1" applyBorder="1"/>
    <xf numFmtId="0" fontId="27" fillId="0" borderId="0" xfId="0" applyFont="1" applyFill="1" applyBorder="1"/>
    <xf numFmtId="0" fontId="14" fillId="13" borderId="0" xfId="0" applyFont="1" applyFill="1"/>
    <xf numFmtId="4" fontId="14" fillId="7" borderId="0" xfId="0" applyNumberFormat="1" applyFont="1" applyFill="1" applyAlignment="1">
      <alignment horizontal="center"/>
    </xf>
    <xf numFmtId="0" fontId="14" fillId="7" borderId="0" xfId="0" applyFont="1" applyFill="1" applyAlignment="1">
      <alignment horizontal="center"/>
    </xf>
    <xf numFmtId="0" fontId="3" fillId="7" borderId="0" xfId="0" applyFont="1" applyFill="1" applyAlignment="1">
      <alignment horizontal="center"/>
    </xf>
    <xf numFmtId="0" fontId="14" fillId="7" borderId="0" xfId="0" applyFont="1" applyFill="1"/>
    <xf numFmtId="4" fontId="14" fillId="7" borderId="1" xfId="0" applyNumberFormat="1" applyFont="1" applyFill="1" applyBorder="1" applyAlignment="1">
      <alignment horizontal="center"/>
    </xf>
    <xf numFmtId="0" fontId="14" fillId="7" borderId="1" xfId="0" applyFont="1" applyFill="1" applyBorder="1" applyAlignment="1">
      <alignment horizontal="center"/>
    </xf>
    <xf numFmtId="0" fontId="14" fillId="7" borderId="1" xfId="0" applyFont="1" applyFill="1" applyBorder="1"/>
    <xf numFmtId="2" fontId="14" fillId="7" borderId="1" xfId="0" applyNumberFormat="1" applyFont="1" applyFill="1" applyBorder="1" applyAlignment="1">
      <alignment horizontal="center"/>
    </xf>
    <xf numFmtId="4" fontId="14" fillId="15" borderId="1" xfId="0" applyNumberFormat="1" applyFont="1" applyFill="1" applyBorder="1" applyAlignment="1">
      <alignment horizontal="center"/>
    </xf>
    <xf numFmtId="0" fontId="14" fillId="13" borderId="0" xfId="0" applyFont="1" applyFill="1" applyAlignment="1">
      <alignment horizontal="left"/>
    </xf>
    <xf numFmtId="0" fontId="14" fillId="13" borderId="0" xfId="0" applyFont="1" applyFill="1" applyAlignment="1">
      <alignment horizontal="center"/>
    </xf>
    <xf numFmtId="2" fontId="14" fillId="7" borderId="0" xfId="0" applyNumberFormat="1" applyFont="1" applyFill="1"/>
    <xf numFmtId="0" fontId="2" fillId="12" borderId="1" xfId="0" applyFont="1" applyFill="1" applyBorder="1"/>
    <xf numFmtId="0" fontId="3" fillId="0" borderId="1" xfId="0" applyFont="1" applyBorder="1" applyAlignment="1">
      <alignment horizontal="center"/>
    </xf>
    <xf numFmtId="0" fontId="15" fillId="0" borderId="1" xfId="0" applyFont="1" applyBorder="1" applyAlignment="1">
      <alignment horizontal="center"/>
    </xf>
    <xf numFmtId="0" fontId="3" fillId="5" borderId="1" xfId="0" applyFont="1" applyFill="1" applyBorder="1" applyAlignment="1">
      <alignment wrapText="1"/>
    </xf>
    <xf numFmtId="0" fontId="14" fillId="5" borderId="1" xfId="0" applyFont="1" applyFill="1" applyBorder="1" applyAlignment="1">
      <alignment vertical="top" wrapText="1"/>
    </xf>
    <xf numFmtId="0" fontId="14" fillId="5" borderId="1" xfId="0" applyFont="1" applyFill="1" applyBorder="1" applyAlignment="1">
      <alignment wrapText="1"/>
    </xf>
    <xf numFmtId="0" fontId="3" fillId="5" borderId="3" xfId="0" applyFont="1" applyFill="1" applyBorder="1" applyAlignment="1">
      <alignment wrapText="1"/>
    </xf>
    <xf numFmtId="0" fontId="3" fillId="9" borderId="3" xfId="0" applyFont="1" applyFill="1" applyBorder="1"/>
    <xf numFmtId="4" fontId="3" fillId="8" borderId="3" xfId="0" applyNumberFormat="1" applyFont="1" applyFill="1" applyBorder="1" applyAlignment="1">
      <alignment horizontal="center"/>
    </xf>
    <xf numFmtId="0" fontId="3" fillId="5" borderId="9" xfId="0" applyFont="1" applyFill="1" applyBorder="1" applyAlignment="1">
      <alignment wrapText="1"/>
    </xf>
    <xf numFmtId="0" fontId="3" fillId="5" borderId="10" xfId="0" applyFont="1" applyFill="1" applyBorder="1"/>
    <xf numFmtId="4" fontId="2" fillId="14" borderId="11" xfId="0" applyNumberFormat="1" applyFont="1" applyFill="1" applyBorder="1" applyAlignment="1">
      <alignment horizontal="center"/>
    </xf>
    <xf numFmtId="0" fontId="3" fillId="5" borderId="0" xfId="0" applyFont="1" applyFill="1"/>
    <xf numFmtId="0" fontId="3" fillId="5" borderId="0" xfId="0" applyFont="1" applyFill="1" applyAlignment="1">
      <alignment wrapText="1"/>
    </xf>
    <xf numFmtId="0" fontId="1" fillId="0" borderId="0" xfId="0" applyFont="1" applyAlignment="1">
      <alignment horizontal="right"/>
    </xf>
    <xf numFmtId="4" fontId="3" fillId="0" borderId="1" xfId="0" applyNumberFormat="1" applyFont="1" applyFill="1" applyBorder="1" applyAlignment="1">
      <alignment horizontal="center"/>
    </xf>
    <xf numFmtId="1" fontId="3" fillId="0" borderId="1" xfId="0" applyNumberFormat="1" applyFont="1" applyFill="1" applyBorder="1" applyAlignment="1">
      <alignment horizontal="center"/>
    </xf>
    <xf numFmtId="4" fontId="2" fillId="8" borderId="10" xfId="0" applyNumberFormat="1" applyFont="1" applyFill="1" applyBorder="1" applyAlignment="1">
      <alignment horizontal="center"/>
    </xf>
    <xf numFmtId="0" fontId="3" fillId="0" borderId="4" xfId="0" applyFont="1" applyBorder="1"/>
    <xf numFmtId="4" fontId="3" fillId="13" borderId="0" xfId="0" applyNumberFormat="1" applyFont="1" applyFill="1"/>
    <xf numFmtId="4" fontId="14" fillId="13" borderId="0" xfId="0" applyNumberFormat="1" applyFont="1" applyFill="1"/>
    <xf numFmtId="0" fontId="3" fillId="6" borderId="1" xfId="0" applyFont="1" applyFill="1" applyBorder="1" applyAlignment="1">
      <alignment horizontal="center" vertical="center"/>
    </xf>
    <xf numFmtId="2" fontId="3" fillId="0" borderId="0" xfId="0" applyNumberFormat="1" applyFont="1"/>
    <xf numFmtId="0" fontId="3" fillId="0" borderId="1" xfId="0" applyFont="1" applyBorder="1" applyAlignment="1">
      <alignment vertical="center"/>
    </xf>
    <xf numFmtId="0" fontId="14" fillId="0" borderId="1" xfId="0" applyFont="1" applyBorder="1" applyAlignment="1">
      <alignment vertical="center"/>
    </xf>
    <xf numFmtId="0" fontId="3" fillId="6" borderId="1" xfId="0" applyFont="1" applyFill="1" applyBorder="1" applyAlignment="1">
      <alignment vertical="center"/>
    </xf>
    <xf numFmtId="0" fontId="28" fillId="0" borderId="0" xfId="0" applyFont="1"/>
    <xf numFmtId="0" fontId="3" fillId="6" borderId="3" xfId="0" applyFont="1" applyFill="1" applyBorder="1" applyAlignment="1"/>
    <xf numFmtId="0" fontId="3" fillId="2" borderId="0" xfId="0" applyFont="1" applyFill="1"/>
    <xf numFmtId="0" fontId="11" fillId="2" borderId="5" xfId="0" applyFont="1" applyFill="1" applyBorder="1" applyProtection="1">
      <protection hidden="1"/>
    </xf>
    <xf numFmtId="0" fontId="3" fillId="2" borderId="3" xfId="0" applyFont="1" applyFill="1" applyBorder="1" applyAlignment="1"/>
    <xf numFmtId="1" fontId="8" fillId="2" borderId="1" xfId="0" applyNumberFormat="1" applyFont="1" applyFill="1" applyBorder="1" applyAlignment="1" applyProtection="1">
      <alignment horizontal="center"/>
      <protection hidden="1"/>
    </xf>
    <xf numFmtId="0" fontId="3" fillId="4" borderId="1" xfId="0" applyFont="1" applyFill="1" applyBorder="1"/>
    <xf numFmtId="0" fontId="2" fillId="16" borderId="0" xfId="0" applyFont="1" applyFill="1"/>
    <xf numFmtId="4" fontId="2" fillId="16" borderId="0" xfId="0" applyNumberFormat="1" applyFont="1" applyFill="1"/>
    <xf numFmtId="0" fontId="3" fillId="6" borderId="1" xfId="0" applyFont="1" applyFill="1" applyBorder="1" applyAlignment="1"/>
    <xf numFmtId="0" fontId="30" fillId="0" borderId="0" xfId="0" applyFont="1"/>
    <xf numFmtId="0" fontId="30" fillId="0" borderId="1" xfId="0" applyFont="1" applyBorder="1"/>
    <xf numFmtId="0" fontId="29" fillId="0" borderId="1" xfId="0" applyFont="1" applyBorder="1" applyAlignment="1">
      <alignment horizontal="center"/>
    </xf>
    <xf numFmtId="0" fontId="30" fillId="0" borderId="0" xfId="0" applyFont="1" applyAlignment="1">
      <alignment horizontal="center"/>
    </xf>
    <xf numFmtId="0" fontId="29" fillId="0" borderId="1" xfId="0" applyFont="1" applyBorder="1"/>
    <xf numFmtId="0" fontId="30" fillId="0" borderId="1" xfId="0" applyFont="1" applyBorder="1" applyAlignment="1">
      <alignment horizontal="center"/>
    </xf>
    <xf numFmtId="0" fontId="30" fillId="7" borderId="1" xfId="0" applyFont="1" applyFill="1" applyBorder="1"/>
    <xf numFmtId="0" fontId="4" fillId="15" borderId="0" xfId="0" applyFont="1" applyFill="1"/>
    <xf numFmtId="0" fontId="3" fillId="17" borderId="0" xfId="0" applyFont="1" applyFill="1"/>
    <xf numFmtId="0" fontId="4" fillId="17" borderId="0" xfId="0" applyFont="1" applyFill="1"/>
    <xf numFmtId="0" fontId="4" fillId="0" borderId="13" xfId="0" applyFont="1" applyBorder="1" applyAlignment="1"/>
    <xf numFmtId="0" fontId="4" fillId="0" borderId="0" xfId="0" applyFont="1" applyBorder="1" applyAlignment="1"/>
    <xf numFmtId="0" fontId="3" fillId="18" borderId="0" xfId="0" applyFont="1" applyFill="1"/>
    <xf numFmtId="0" fontId="3" fillId="13" borderId="1" xfId="0" applyFont="1" applyFill="1" applyBorder="1" applyAlignment="1">
      <alignment horizontal="center"/>
    </xf>
    <xf numFmtId="168" fontId="3" fillId="18" borderId="1" xfId="0" applyNumberFormat="1" applyFont="1" applyFill="1" applyBorder="1" applyAlignment="1">
      <alignment horizontal="center"/>
    </xf>
    <xf numFmtId="167" fontId="3" fillId="18" borderId="1" xfId="0" applyNumberFormat="1" applyFont="1" applyFill="1" applyBorder="1" applyAlignment="1">
      <alignment horizontal="center"/>
    </xf>
    <xf numFmtId="0" fontId="3" fillId="13" borderId="1" xfId="0" applyFont="1" applyFill="1" applyBorder="1" applyAlignment="1">
      <alignment horizontal="center"/>
    </xf>
    <xf numFmtId="0" fontId="3" fillId="0" borderId="0" xfId="0" applyFont="1" applyBorder="1"/>
    <xf numFmtId="0" fontId="14" fillId="13" borderId="1" xfId="0" applyFont="1" applyFill="1" applyBorder="1" applyAlignment="1">
      <alignment horizontal="center"/>
    </xf>
    <xf numFmtId="168" fontId="14" fillId="18" borderId="1" xfId="0" applyNumberFormat="1" applyFont="1" applyFill="1" applyBorder="1" applyAlignment="1">
      <alignment horizontal="center"/>
    </xf>
    <xf numFmtId="164" fontId="3" fillId="18" borderId="0" xfId="0" applyNumberFormat="1" applyFont="1" applyFill="1" applyBorder="1" applyAlignment="1">
      <alignment horizontal="center"/>
    </xf>
    <xf numFmtId="0" fontId="3" fillId="18" borderId="0" xfId="0" applyFont="1" applyFill="1" applyBorder="1"/>
    <xf numFmtId="0" fontId="18" fillId="19" borderId="0" xfId="0" applyFont="1" applyFill="1" applyBorder="1"/>
    <xf numFmtId="0" fontId="3" fillId="19" borderId="0" xfId="0" applyFont="1" applyFill="1" applyBorder="1"/>
    <xf numFmtId="0" fontId="17" fillId="19" borderId="0" xfId="0" applyFont="1" applyFill="1" applyBorder="1"/>
    <xf numFmtId="0" fontId="3" fillId="19" borderId="0" xfId="0" applyFont="1" applyFill="1" applyBorder="1" applyAlignment="1">
      <alignment vertical="center" wrapText="1"/>
    </xf>
    <xf numFmtId="0" fontId="16" fillId="19" borderId="0" xfId="0" applyFont="1" applyFill="1" applyBorder="1" applyAlignment="1">
      <alignment horizontal="left"/>
    </xf>
    <xf numFmtId="0" fontId="4" fillId="19" borderId="0" xfId="0" applyFont="1" applyFill="1" applyBorder="1"/>
    <xf numFmtId="0" fontId="31" fillId="19" borderId="0" xfId="0" applyFont="1" applyFill="1" applyBorder="1"/>
    <xf numFmtId="0" fontId="3" fillId="19" borderId="1" xfId="0" applyFont="1" applyFill="1" applyBorder="1"/>
    <xf numFmtId="166" fontId="3" fillId="18" borderId="1" xfId="0" applyNumberFormat="1" applyFont="1" applyFill="1" applyBorder="1" applyAlignment="1">
      <alignment horizontal="center"/>
    </xf>
    <xf numFmtId="165" fontId="14" fillId="18" borderId="1" xfId="0" applyNumberFormat="1" applyFont="1" applyFill="1" applyBorder="1" applyAlignment="1">
      <alignment horizontal="center"/>
    </xf>
    <xf numFmtId="0" fontId="3" fillId="19" borderId="0" xfId="0" applyFont="1" applyFill="1"/>
    <xf numFmtId="4" fontId="2" fillId="19" borderId="0" xfId="0" applyNumberFormat="1" applyFont="1" applyFill="1" applyBorder="1" applyAlignment="1">
      <alignment horizontal="center"/>
    </xf>
    <xf numFmtId="0" fontId="3" fillId="13" borderId="1" xfId="0" applyFont="1" applyFill="1" applyBorder="1" applyAlignment="1">
      <alignment horizontal="left"/>
    </xf>
    <xf numFmtId="0" fontId="3" fillId="13" borderId="1" xfId="0" applyFont="1" applyFill="1" applyBorder="1" applyAlignment="1">
      <alignment horizontal="center" vertical="center"/>
    </xf>
    <xf numFmtId="169" fontId="3" fillId="13" borderId="1" xfId="0" applyNumberFormat="1" applyFont="1" applyFill="1" applyBorder="1" applyAlignment="1">
      <alignment horizontal="center"/>
    </xf>
    <xf numFmtId="166" fontId="3" fillId="13" borderId="1" xfId="0" applyNumberFormat="1" applyFont="1" applyFill="1" applyBorder="1" applyAlignment="1">
      <alignment horizontal="center"/>
    </xf>
    <xf numFmtId="0" fontId="4" fillId="18" borderId="0" xfId="0" applyFont="1" applyFill="1" applyBorder="1"/>
    <xf numFmtId="0" fontId="3" fillId="19" borderId="0" xfId="0" applyFont="1" applyFill="1" applyBorder="1" applyAlignment="1">
      <alignment horizontal="left"/>
    </xf>
    <xf numFmtId="0" fontId="3" fillId="19" borderId="0" xfId="0" applyFont="1" applyFill="1" applyBorder="1" applyAlignment="1">
      <alignment horizontal="right"/>
    </xf>
    <xf numFmtId="0" fontId="3" fillId="19" borderId="0" xfId="0" applyFont="1" applyFill="1" applyBorder="1" applyAlignment="1">
      <alignment horizontal="right" vertical="center"/>
    </xf>
    <xf numFmtId="0" fontId="33" fillId="19" borderId="0" xfId="0" applyFont="1" applyFill="1" applyBorder="1" applyAlignment="1">
      <alignment horizontal="center"/>
    </xf>
    <xf numFmtId="0" fontId="3" fillId="19" borderId="0" xfId="0" applyFont="1" applyFill="1" applyBorder="1" applyAlignment="1">
      <alignment horizontal="left" vertical="center"/>
    </xf>
    <xf numFmtId="164" fontId="3" fillId="19" borderId="0" xfId="0" applyNumberFormat="1" applyFont="1" applyFill="1" applyBorder="1" applyAlignment="1">
      <alignment horizontal="center"/>
    </xf>
    <xf numFmtId="0" fontId="33" fillId="19" borderId="0" xfId="0" applyFont="1" applyFill="1" applyBorder="1" applyAlignment="1">
      <alignment horizontal="center" vertical="center"/>
    </xf>
    <xf numFmtId="0" fontId="4" fillId="19" borderId="0" xfId="0" applyFont="1" applyFill="1"/>
    <xf numFmtId="0" fontId="15" fillId="19" borderId="0" xfId="0" applyFont="1" applyFill="1" applyBorder="1" applyAlignment="1">
      <alignment horizontal="center"/>
    </xf>
    <xf numFmtId="0" fontId="31" fillId="19" borderId="0" xfId="0" applyFont="1" applyFill="1" applyBorder="1" applyAlignment="1">
      <alignment horizontal="right" vertical="top"/>
    </xf>
    <xf numFmtId="166" fontId="3" fillId="0" borderId="1" xfId="0" applyNumberFormat="1" applyFont="1" applyBorder="1" applyAlignment="1">
      <alignment horizontal="center"/>
    </xf>
    <xf numFmtId="166" fontId="3" fillId="0" borderId="1" xfId="0" applyNumberFormat="1" applyFont="1" applyFill="1" applyBorder="1" applyAlignment="1">
      <alignment horizontal="center"/>
    </xf>
    <xf numFmtId="168" fontId="14" fillId="18" borderId="4" xfId="0" applyNumberFormat="1" applyFont="1" applyFill="1" applyBorder="1" applyAlignment="1">
      <alignment horizontal="center" vertical="center"/>
    </xf>
    <xf numFmtId="0" fontId="3" fillId="13" borderId="4" xfId="0" applyFont="1" applyFill="1" applyBorder="1" applyAlignment="1">
      <alignment horizontal="center"/>
    </xf>
    <xf numFmtId="166" fontId="3" fillId="0" borderId="4" xfId="0" applyNumberFormat="1" applyFont="1" applyBorder="1" applyAlignment="1">
      <alignment horizontal="center"/>
    </xf>
    <xf numFmtId="0" fontId="3" fillId="19" borderId="14" xfId="0" applyFont="1" applyFill="1" applyBorder="1"/>
    <xf numFmtId="0" fontId="4" fillId="19" borderId="14" xfId="0" applyFont="1" applyFill="1" applyBorder="1"/>
    <xf numFmtId="0" fontId="3" fillId="19" borderId="14" xfId="0" applyFont="1" applyFill="1" applyBorder="1" applyAlignment="1">
      <alignment horizontal="right"/>
    </xf>
    <xf numFmtId="0" fontId="14" fillId="19" borderId="0" xfId="0" applyFont="1" applyFill="1" applyBorder="1" applyAlignment="1">
      <alignment horizontal="right"/>
    </xf>
    <xf numFmtId="0" fontId="4" fillId="18" borderId="0" xfId="0" applyFont="1" applyFill="1"/>
    <xf numFmtId="0" fontId="34" fillId="19" borderId="0" xfId="0" applyFont="1" applyFill="1" applyBorder="1"/>
    <xf numFmtId="0" fontId="34" fillId="19" borderId="0" xfId="0" applyFont="1" applyFill="1" applyBorder="1" applyAlignment="1">
      <alignment vertical="top"/>
    </xf>
    <xf numFmtId="171" fontId="14" fillId="0" borderId="12" xfId="0" applyNumberFormat="1" applyFont="1" applyBorder="1"/>
    <xf numFmtId="171" fontId="14" fillId="0" borderId="8" xfId="0" applyNumberFormat="1" applyFont="1" applyBorder="1"/>
    <xf numFmtId="171" fontId="14" fillId="0" borderId="2" xfId="0" applyNumberFormat="1" applyFont="1" applyBorder="1"/>
    <xf numFmtId="171" fontId="14" fillId="13" borderId="1" xfId="0" applyNumberFormat="1" applyFont="1" applyFill="1" applyBorder="1" applyAlignment="1">
      <alignment horizontal="center"/>
    </xf>
    <xf numFmtId="172" fontId="3" fillId="13" borderId="1" xfId="0" applyNumberFormat="1" applyFont="1" applyFill="1" applyBorder="1" applyAlignment="1">
      <alignment horizontal="center"/>
    </xf>
    <xf numFmtId="0" fontId="36" fillId="19" borderId="0" xfId="0" applyFont="1" applyFill="1" applyBorder="1"/>
    <xf numFmtId="0" fontId="3" fillId="18" borderId="1" xfId="0" applyFont="1" applyFill="1" applyBorder="1"/>
    <xf numFmtId="0" fontId="3" fillId="19" borderId="0" xfId="0" applyFont="1" applyFill="1" applyBorder="1" applyAlignment="1">
      <alignment horizontal="left"/>
    </xf>
    <xf numFmtId="0" fontId="24" fillId="19" borderId="0" xfId="0" applyFont="1" applyFill="1" applyBorder="1"/>
    <xf numFmtId="0" fontId="3" fillId="19" borderId="14" xfId="0" applyFont="1" applyFill="1" applyBorder="1" applyAlignment="1">
      <alignment horizontal="right" vertical="center"/>
    </xf>
    <xf numFmtId="0" fontId="3" fillId="19" borderId="0" xfId="0" applyFont="1" applyFill="1" applyBorder="1" applyAlignment="1">
      <alignment vertical="center"/>
    </xf>
    <xf numFmtId="0" fontId="3" fillId="0" borderId="1" xfId="0" applyFont="1" applyBorder="1" applyAlignment="1">
      <alignment wrapText="1"/>
    </xf>
    <xf numFmtId="0" fontId="34" fillId="19" borderId="0" xfId="0" applyFont="1" applyFill="1" applyBorder="1" applyAlignment="1">
      <alignment vertical="center"/>
    </xf>
    <xf numFmtId="0" fontId="14" fillId="13" borderId="1" xfId="0" applyFont="1" applyFill="1" applyBorder="1"/>
    <xf numFmtId="0" fontId="3" fillId="0" borderId="0" xfId="0" applyFont="1" applyAlignment="1">
      <alignment vertical="center"/>
    </xf>
    <xf numFmtId="0" fontId="14" fillId="0" borderId="1" xfId="0" applyFont="1" applyFill="1" applyBorder="1"/>
    <xf numFmtId="4" fontId="3" fillId="0" borderId="0" xfId="0" applyNumberFormat="1" applyFont="1" applyFill="1"/>
    <xf numFmtId="4" fontId="3" fillId="7" borderId="1" xfId="0" applyNumberFormat="1" applyFont="1" applyFill="1" applyBorder="1"/>
    <xf numFmtId="0" fontId="24" fillId="19" borderId="0" xfId="0" applyFont="1" applyFill="1" applyBorder="1" applyAlignment="1">
      <alignment vertical="center"/>
    </xf>
    <xf numFmtId="169" fontId="3" fillId="19" borderId="0" xfId="0" applyNumberFormat="1" applyFont="1" applyFill="1" applyBorder="1" applyAlignment="1">
      <alignment horizontal="center"/>
    </xf>
    <xf numFmtId="0" fontId="3" fillId="19" borderId="0" xfId="0" applyFont="1" applyFill="1" applyBorder="1" applyAlignment="1">
      <alignment horizontal="center" vertical="center"/>
    </xf>
    <xf numFmtId="0" fontId="37" fillId="18" borderId="0" xfId="0" applyFont="1" applyFill="1" applyBorder="1"/>
    <xf numFmtId="0" fontId="37" fillId="18" borderId="0" xfId="0" applyFont="1" applyFill="1" applyBorder="1" applyAlignment="1">
      <alignment vertical="center" wrapText="1"/>
    </xf>
    <xf numFmtId="0" fontId="37" fillId="0" borderId="0" xfId="0" applyFont="1" applyFill="1" applyBorder="1" applyAlignment="1">
      <alignment vertical="center" wrapText="1"/>
    </xf>
    <xf numFmtId="0" fontId="37" fillId="0" borderId="0" xfId="0" applyFont="1" applyBorder="1" applyAlignment="1">
      <alignment vertical="center" wrapText="1"/>
    </xf>
    <xf numFmtId="0" fontId="37" fillId="0" borderId="0" xfId="0" applyFont="1" applyBorder="1"/>
    <xf numFmtId="0" fontId="38" fillId="18" borderId="0" xfId="0" applyFont="1" applyFill="1" applyBorder="1" applyAlignment="1">
      <alignment horizontal="center"/>
    </xf>
    <xf numFmtId="0" fontId="38" fillId="0" borderId="0" xfId="0" applyFont="1" applyBorder="1" applyAlignment="1">
      <alignment horizontal="center"/>
    </xf>
    <xf numFmtId="0" fontId="42" fillId="18" borderId="0" xfId="0" applyFont="1" applyFill="1" applyBorder="1" applyAlignment="1">
      <alignment vertical="center" wrapText="1"/>
    </xf>
    <xf numFmtId="0" fontId="37" fillId="0" borderId="1" xfId="0" applyFont="1" applyFill="1" applyBorder="1" applyAlignment="1">
      <alignment vertical="center" wrapText="1"/>
    </xf>
    <xf numFmtId="0" fontId="39" fillId="0" borderId="1" xfId="0" applyFont="1" applyFill="1" applyBorder="1" applyAlignment="1">
      <alignment vertical="center" wrapText="1"/>
    </xf>
    <xf numFmtId="0" fontId="37" fillId="19" borderId="0" xfId="0" applyFont="1" applyFill="1" applyBorder="1" applyAlignment="1">
      <alignment vertical="center" wrapText="1"/>
    </xf>
    <xf numFmtId="0" fontId="37" fillId="19" borderId="0" xfId="0" applyFont="1" applyFill="1" applyBorder="1"/>
    <xf numFmtId="0" fontId="42" fillId="19" borderId="0" xfId="0" applyFont="1" applyFill="1" applyBorder="1" applyAlignment="1">
      <alignment horizontal="center" vertical="center" wrapText="1"/>
    </xf>
    <xf numFmtId="0" fontId="43" fillId="19" borderId="0" xfId="0" applyFont="1" applyFill="1" applyBorder="1" applyAlignment="1">
      <alignment horizontal="center" vertical="center" wrapText="1"/>
    </xf>
    <xf numFmtId="0" fontId="37" fillId="0" borderId="1" xfId="0" applyFont="1" applyBorder="1" applyAlignment="1">
      <alignment vertical="center" wrapText="1"/>
    </xf>
    <xf numFmtId="0" fontId="37" fillId="0" borderId="1" xfId="0" applyFont="1" applyBorder="1" applyAlignment="1">
      <alignment vertical="center"/>
    </xf>
    <xf numFmtId="16" fontId="37" fillId="19" borderId="0" xfId="0" applyNumberFormat="1" applyFont="1" applyFill="1" applyBorder="1" applyAlignment="1">
      <alignment vertical="center" wrapText="1"/>
    </xf>
    <xf numFmtId="0" fontId="38" fillId="19" borderId="0" xfId="0" applyFont="1" applyFill="1" applyBorder="1" applyAlignment="1">
      <alignment horizontal="center" vertical="center" wrapText="1"/>
    </xf>
    <xf numFmtId="0" fontId="41" fillId="19" borderId="0" xfId="0" applyFont="1" applyFill="1" applyBorder="1" applyAlignment="1">
      <alignment vertical="center" wrapText="1"/>
    </xf>
    <xf numFmtId="0" fontId="38" fillId="19" borderId="0" xfId="0" applyFont="1" applyFill="1" applyBorder="1" applyAlignment="1">
      <alignment horizontal="center"/>
    </xf>
    <xf numFmtId="0" fontId="39" fillId="0" borderId="1" xfId="0" applyFont="1" applyBorder="1" applyAlignment="1">
      <alignment horizontal="right" vertical="center"/>
    </xf>
    <xf numFmtId="0" fontId="37" fillId="0" borderId="1" xfId="0" applyFont="1" applyBorder="1" applyAlignment="1">
      <alignment horizontal="right" vertical="center"/>
    </xf>
    <xf numFmtId="0" fontId="38" fillId="13" borderId="1" xfId="0" applyFont="1" applyFill="1" applyBorder="1" applyAlignment="1">
      <alignment horizontal="center" vertical="center" wrapText="1"/>
    </xf>
    <xf numFmtId="0" fontId="44" fillId="0" borderId="0" xfId="0" applyFont="1" applyAlignment="1">
      <alignment vertical="center" wrapText="1"/>
    </xf>
    <xf numFmtId="0" fontId="39" fillId="18" borderId="0" xfId="0" applyFont="1" applyFill="1" applyBorder="1" applyAlignment="1">
      <alignment vertical="center" wrapText="1"/>
    </xf>
    <xf numFmtId="0" fontId="39" fillId="19" borderId="0" xfId="0" applyFont="1" applyFill="1" applyBorder="1" applyAlignment="1">
      <alignment vertical="center" wrapText="1"/>
    </xf>
    <xf numFmtId="0" fontId="45" fillId="13" borderId="1" xfId="0" applyFont="1" applyFill="1" applyBorder="1" applyAlignment="1">
      <alignment horizontal="center" vertical="center" wrapText="1"/>
    </xf>
    <xf numFmtId="0" fontId="39" fillId="0" borderId="1" xfId="0" applyFont="1" applyBorder="1" applyAlignment="1">
      <alignment vertical="center" wrapText="1"/>
    </xf>
    <xf numFmtId="0" fontId="46" fillId="0" borderId="1" xfId="1" applyFont="1" applyBorder="1" applyAlignment="1">
      <alignment vertical="center" wrapText="1"/>
    </xf>
    <xf numFmtId="0" fontId="39" fillId="0" borderId="0" xfId="0" applyFont="1" applyBorder="1" applyAlignment="1">
      <alignment vertical="center" wrapText="1"/>
    </xf>
    <xf numFmtId="0" fontId="47" fillId="0" borderId="1" xfId="0" applyFont="1" applyFill="1" applyBorder="1" applyAlignment="1">
      <alignment vertical="center" wrapText="1"/>
    </xf>
    <xf numFmtId="0" fontId="44" fillId="0" borderId="1" xfId="0" applyFont="1" applyBorder="1" applyAlignment="1">
      <alignment vertical="center" wrapText="1"/>
    </xf>
    <xf numFmtId="173" fontId="3" fillId="18" borderId="1" xfId="0" applyNumberFormat="1" applyFont="1" applyFill="1" applyBorder="1" applyAlignment="1">
      <alignment horizontal="center"/>
    </xf>
    <xf numFmtId="173" fontId="3" fillId="18" borderId="4" xfId="0" applyNumberFormat="1" applyFont="1" applyFill="1" applyBorder="1" applyAlignment="1">
      <alignment horizontal="center"/>
    </xf>
    <xf numFmtId="173" fontId="3" fillId="18" borderId="1" xfId="0" applyNumberFormat="1" applyFont="1" applyFill="1" applyBorder="1"/>
    <xf numFmtId="0" fontId="32" fillId="19" borderId="0" xfId="1" applyFill="1"/>
    <xf numFmtId="0" fontId="14" fillId="19" borderId="0" xfId="0" applyFont="1" applyFill="1"/>
    <xf numFmtId="0" fontId="48" fillId="19" borderId="0" xfId="0" applyFont="1" applyFill="1"/>
    <xf numFmtId="0" fontId="2" fillId="19" borderId="0" xfId="0" applyFont="1" applyFill="1" applyAlignment="1">
      <alignment horizontal="right"/>
    </xf>
    <xf numFmtId="166" fontId="3" fillId="18" borderId="2" xfId="0" applyNumberFormat="1" applyFont="1" applyFill="1" applyBorder="1" applyAlignment="1">
      <alignment horizontal="center"/>
    </xf>
    <xf numFmtId="168" fontId="14" fillId="18" borderId="1" xfId="0" applyNumberFormat="1" applyFont="1" applyFill="1" applyBorder="1" applyAlignment="1"/>
    <xf numFmtId="0" fontId="3" fillId="19" borderId="0" xfId="0" applyFont="1" applyFill="1" applyBorder="1" applyAlignment="1">
      <alignment horizontal="left"/>
    </xf>
    <xf numFmtId="0" fontId="14" fillId="19" borderId="0" xfId="0" applyFont="1" applyFill="1" applyBorder="1" applyAlignment="1">
      <alignment horizontal="left"/>
    </xf>
    <xf numFmtId="0" fontId="43" fillId="19" borderId="0" xfId="0" applyFont="1" applyFill="1" applyBorder="1" applyAlignment="1">
      <alignment horizontal="center" vertical="center" wrapText="1"/>
    </xf>
    <xf numFmtId="0" fontId="3" fillId="0" borderId="0" xfId="0" applyFont="1" applyAlignment="1">
      <alignment horizontal="center"/>
    </xf>
    <xf numFmtId="0" fontId="3" fillId="19" borderId="0" xfId="0" applyFont="1" applyFill="1" applyAlignment="1">
      <alignment horizontal="center"/>
    </xf>
    <xf numFmtId="0" fontId="43" fillId="19" borderId="0" xfId="0" applyFont="1" applyFill="1" applyBorder="1" applyAlignment="1">
      <alignment vertical="center" wrapText="1"/>
    </xf>
    <xf numFmtId="0" fontId="3" fillId="18" borderId="0" xfId="0" applyFont="1" applyFill="1" applyAlignment="1">
      <alignment horizontal="center"/>
    </xf>
    <xf numFmtId="0" fontId="43" fillId="18" borderId="0" xfId="0" applyFont="1" applyFill="1" applyBorder="1" applyAlignment="1">
      <alignment vertical="center" wrapText="1"/>
    </xf>
    <xf numFmtId="0" fontId="43" fillId="19" borderId="0" xfId="0" applyFont="1" applyFill="1" applyBorder="1" applyAlignment="1">
      <alignment vertical="center"/>
    </xf>
    <xf numFmtId="14" fontId="3" fillId="0" borderId="1" xfId="0" applyNumberFormat="1" applyFont="1" applyBorder="1" applyAlignment="1">
      <alignment horizontal="center"/>
    </xf>
    <xf numFmtId="0" fontId="3" fillId="19" borderId="1" xfId="0" applyFont="1" applyFill="1" applyBorder="1" applyAlignment="1">
      <alignment horizontal="center"/>
    </xf>
    <xf numFmtId="0" fontId="51" fillId="0" borderId="0" xfId="0" applyFont="1" applyAlignment="1">
      <alignment horizontal="left" vertical="center" indent="10"/>
    </xf>
    <xf numFmtId="0" fontId="52" fillId="0" borderId="0" xfId="0" applyFont="1" applyAlignment="1">
      <alignment wrapText="1"/>
    </xf>
    <xf numFmtId="4" fontId="3" fillId="20" borderId="0" xfId="0" applyNumberFormat="1" applyFont="1" applyFill="1"/>
    <xf numFmtId="0" fontId="3" fillId="20" borderId="0" xfId="0" applyFont="1" applyFill="1"/>
    <xf numFmtId="0" fontId="34" fillId="19" borderId="0" xfId="0" applyFont="1" applyFill="1" applyBorder="1" applyAlignment="1">
      <alignment horizontal="left" vertical="center"/>
    </xf>
    <xf numFmtId="0" fontId="43" fillId="19" borderId="0" xfId="0" applyFont="1" applyFill="1" applyBorder="1" applyAlignment="1">
      <alignment horizontal="center" vertical="center" wrapText="1"/>
    </xf>
    <xf numFmtId="0" fontId="37" fillId="19" borderId="0" xfId="0" applyFont="1" applyFill="1" applyBorder="1" applyAlignment="1">
      <alignment horizontal="left" vertical="center" wrapText="1"/>
    </xf>
    <xf numFmtId="0" fontId="3" fillId="19" borderId="0" xfId="0" applyFont="1" applyFill="1" applyBorder="1" applyAlignment="1">
      <alignment horizontal="center"/>
    </xf>
    <xf numFmtId="0" fontId="3" fillId="18" borderId="1" xfId="0" applyFont="1" applyFill="1" applyBorder="1" applyAlignment="1">
      <alignment horizontal="center"/>
    </xf>
    <xf numFmtId="0" fontId="16" fillId="19" borderId="0" xfId="0" applyFont="1" applyFill="1" applyBorder="1" applyAlignment="1">
      <alignment horizontal="left"/>
    </xf>
    <xf numFmtId="0" fontId="3" fillId="13" borderId="1" xfId="0" applyFont="1" applyFill="1" applyBorder="1" applyAlignment="1">
      <alignment horizontal="left"/>
    </xf>
    <xf numFmtId="0" fontId="3" fillId="19" borderId="0" xfId="0" applyFont="1" applyFill="1" applyBorder="1" applyAlignment="1">
      <alignment horizontal="left" vertical="center" wrapText="1"/>
    </xf>
    <xf numFmtId="0" fontId="3" fillId="19" borderId="0" xfId="0" applyFont="1" applyFill="1" applyBorder="1" applyAlignment="1">
      <alignment horizontal="center" vertical="center"/>
    </xf>
    <xf numFmtId="0" fontId="3" fillId="19" borderId="1" xfId="0" applyFont="1" applyFill="1" applyBorder="1" applyAlignment="1">
      <alignment horizontal="left" vertical="top" wrapText="1"/>
    </xf>
    <xf numFmtId="0" fontId="3" fillId="19" borderId="1" xfId="0" applyFont="1" applyFill="1" applyBorder="1" applyAlignment="1">
      <alignment horizontal="left"/>
    </xf>
    <xf numFmtId="170" fontId="2" fillId="2" borderId="1" xfId="0" applyNumberFormat="1" applyFont="1" applyFill="1" applyBorder="1" applyAlignment="1">
      <alignment horizontal="center"/>
    </xf>
    <xf numFmtId="0" fontId="2" fillId="19" borderId="1" xfId="0" applyFont="1" applyFill="1" applyBorder="1" applyAlignment="1">
      <alignment horizontal="left"/>
    </xf>
    <xf numFmtId="0" fontId="33" fillId="19" borderId="0" xfId="0" applyFont="1" applyFill="1" applyBorder="1" applyAlignment="1">
      <alignment horizontal="center" textRotation="90"/>
    </xf>
    <xf numFmtId="166" fontId="3" fillId="19" borderId="0" xfId="0" applyNumberFormat="1" applyFont="1" applyFill="1" applyBorder="1" applyAlignment="1">
      <alignment horizontal="left" vertical="center" wrapText="1"/>
    </xf>
    <xf numFmtId="0" fontId="3" fillId="19" borderId="0" xfId="0" applyFont="1" applyFill="1" applyBorder="1" applyAlignment="1">
      <alignment horizontal="left"/>
    </xf>
    <xf numFmtId="0" fontId="3" fillId="19" borderId="1" xfId="0" applyFont="1" applyFill="1" applyBorder="1" applyAlignment="1">
      <alignment horizontal="left" vertical="center" wrapText="1"/>
    </xf>
    <xf numFmtId="0" fontId="3" fillId="13" borderId="3" xfId="0" applyFont="1" applyFill="1" applyBorder="1" applyAlignment="1">
      <alignment horizontal="center" vertical="center" wrapText="1"/>
    </xf>
    <xf numFmtId="0" fontId="3" fillId="13" borderId="15" xfId="0" applyFont="1" applyFill="1" applyBorder="1" applyAlignment="1">
      <alignment horizontal="center" vertical="center" wrapText="1"/>
    </xf>
    <xf numFmtId="0" fontId="3" fillId="13" borderId="4" xfId="0" applyFont="1" applyFill="1" applyBorder="1" applyAlignment="1">
      <alignment horizontal="center" vertical="center" wrapText="1"/>
    </xf>
    <xf numFmtId="174" fontId="2" fillId="2" borderId="1" xfId="0" applyNumberFormat="1" applyFont="1" applyFill="1" applyBorder="1" applyAlignment="1">
      <alignment horizontal="center"/>
    </xf>
    <xf numFmtId="0" fontId="33" fillId="19" borderId="0" xfId="0" applyFont="1" applyFill="1" applyBorder="1" applyAlignment="1">
      <alignment horizontal="right" textRotation="180"/>
    </xf>
    <xf numFmtId="0" fontId="35" fillId="19" borderId="1" xfId="0" applyFont="1" applyFill="1" applyBorder="1" applyAlignment="1">
      <alignment horizontal="left" vertical="center" wrapText="1"/>
    </xf>
    <xf numFmtId="0" fontId="3" fillId="19" borderId="4" xfId="0" applyFont="1" applyFill="1" applyBorder="1" applyAlignment="1">
      <alignment horizontal="left" vertical="top" wrapText="1"/>
    </xf>
    <xf numFmtId="0" fontId="14" fillId="19" borderId="0" xfId="0" applyFont="1" applyFill="1" applyBorder="1" applyAlignment="1">
      <alignment horizontal="left"/>
    </xf>
    <xf numFmtId="0" fontId="3" fillId="6" borderId="1" xfId="0" applyFont="1" applyFill="1" applyBorder="1" applyAlignment="1">
      <alignment horizontal="center"/>
    </xf>
    <xf numFmtId="0" fontId="3" fillId="6" borderId="3" xfId="0" applyFont="1" applyFill="1" applyBorder="1" applyAlignment="1">
      <alignment horizontal="center"/>
    </xf>
  </cellXfs>
  <cellStyles count="2">
    <cellStyle name="Link" xfId="1" builtinId="8"/>
    <cellStyle name="Standard" xfId="0" builtinId="0"/>
  </cellStyles>
  <dxfs count="27">
    <dxf>
      <font>
        <strike val="0"/>
        <color theme="9" tint="0.39991454817346722"/>
      </font>
    </dxf>
    <dxf>
      <font>
        <strike val="0"/>
        <color rgb="FFC00000"/>
      </font>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theme="9" tint="0.79998168889431442"/>
        </patternFill>
      </fill>
      <border>
        <left/>
        <right/>
        <top/>
        <bottom/>
        <vertical/>
        <horizontal/>
      </border>
    </dxf>
    <dxf>
      <font>
        <b val="0"/>
        <i/>
        <strike val="0"/>
        <color rgb="FFC00000"/>
      </font>
      <fill>
        <patternFill>
          <bgColor theme="0"/>
        </patternFill>
      </fill>
      <border>
        <bottom/>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theme="3" tint="0.79998168889431442"/>
        </patternFill>
      </fill>
      <border>
        <left style="thin">
          <color auto="1"/>
        </left>
        <right style="thin">
          <color auto="1"/>
        </right>
        <top style="thin">
          <color auto="1"/>
        </top>
        <bottom style="thin">
          <color auto="1"/>
        </bottom>
        <vertical/>
        <horizontal/>
      </border>
    </dxf>
    <dxf>
      <fill>
        <patternFill>
          <bgColor theme="3" tint="0.59996337778862885"/>
        </patternFill>
      </fill>
      <border>
        <left style="thin">
          <color auto="1"/>
        </left>
        <right style="thin">
          <color auto="1"/>
        </right>
        <top style="thin">
          <color auto="1"/>
        </top>
        <bottom style="thin">
          <color auto="1"/>
        </bottom>
        <vertical/>
        <horizontal/>
      </border>
    </dxf>
    <dxf>
      <fill>
        <patternFill>
          <bgColor theme="3" tint="0.79998168889431442"/>
        </patternFill>
      </fill>
      <border>
        <left style="thin">
          <color auto="1"/>
        </left>
        <right style="thin">
          <color auto="1"/>
        </right>
        <top style="thin">
          <color auto="1"/>
        </top>
        <bottom style="thin">
          <color auto="1"/>
        </bottom>
        <vertical/>
        <horizontal/>
      </border>
    </dxf>
    <dxf>
      <fill>
        <patternFill>
          <bgColor theme="3" tint="0.79998168889431442"/>
        </patternFill>
      </fill>
      <border>
        <left style="thin">
          <color auto="1"/>
        </left>
        <right style="thin">
          <color auto="1"/>
        </right>
        <top style="thin">
          <color auto="1"/>
        </top>
        <bottom style="thin">
          <color auto="1"/>
        </bottom>
      </border>
    </dxf>
    <dxf>
      <fill>
        <patternFill>
          <bgColor theme="3" tint="0.79998168889431442"/>
        </patternFill>
      </fill>
      <border>
        <left style="thin">
          <color auto="1"/>
        </left>
        <right style="thin">
          <color auto="1"/>
        </right>
        <top style="thin">
          <color auto="1"/>
        </top>
        <bottom style="thin">
          <color auto="1"/>
        </bottom>
      </border>
    </dxf>
    <dxf>
      <fill>
        <patternFill>
          <bgColor theme="3" tint="0.59996337778862885"/>
        </patternFill>
      </fill>
      <border>
        <left style="thin">
          <color auto="1"/>
        </left>
        <right style="thin">
          <color auto="1"/>
        </right>
        <top style="thin">
          <color auto="1"/>
        </top>
        <bottom style="thin">
          <color auto="1"/>
        </bottom>
      </border>
    </dxf>
    <dxf>
      <font>
        <b val="0"/>
        <i/>
        <color rgb="FFFF0000"/>
      </font>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0"/>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theme="3" tint="0.59996337778862885"/>
        </patternFill>
      </fill>
    </dxf>
  </dxfs>
  <tableStyles count="0" defaultTableStyle="TableStyleMedium2" defaultPivotStyle="PivotStyleLight16"/>
  <colors>
    <mruColors>
      <color rgb="FFFF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5" Type="http://schemas.openxmlformats.org/officeDocument/2006/relationships/image" Target="../media/image6.png"/><Relationship Id="rId4" Type="http://schemas.openxmlformats.org/officeDocument/2006/relationships/image" Target="../media/image5.png"/></Relationships>
</file>

<file path=xl/drawings/_rels/drawing3.xml.rels><?xml version="1.0" encoding="UTF-8" standalone="yes"?>
<Relationships xmlns="http://schemas.openxmlformats.org/package/2006/relationships"><Relationship Id="rId3" Type="http://schemas.openxmlformats.org/officeDocument/2006/relationships/image" Target="../media/image9.png"/><Relationship Id="rId2" Type="http://schemas.openxmlformats.org/officeDocument/2006/relationships/image" Target="../media/image8.jpg"/><Relationship Id="rId1" Type="http://schemas.openxmlformats.org/officeDocument/2006/relationships/image" Target="../media/image7.emf"/><Relationship Id="rId5" Type="http://schemas.openxmlformats.org/officeDocument/2006/relationships/image" Target="../media/image11.emf"/><Relationship Id="rId4" Type="http://schemas.openxmlformats.org/officeDocument/2006/relationships/image" Target="../media/image10.png"/></Relationships>
</file>

<file path=xl/drawings/_rels/drawing4.xml.rels><?xml version="1.0" encoding="UTF-8" standalone="yes"?>
<Relationships xmlns="http://schemas.openxmlformats.org/package/2006/relationships"><Relationship Id="rId1" Type="http://schemas.openxmlformats.org/officeDocument/2006/relationships/image" Target="../media/image14.png"/></Relationships>
</file>

<file path=xl/drawings/_rels/drawing5.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6" Type="http://schemas.openxmlformats.org/officeDocument/2006/relationships/image" Target="../media/image7.emf"/><Relationship Id="rId5" Type="http://schemas.openxmlformats.org/officeDocument/2006/relationships/image" Target="../media/image6.png"/><Relationship Id="rId4" Type="http://schemas.openxmlformats.org/officeDocument/2006/relationships/image" Target="../media/image5.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13.emf"/><Relationship Id="rId1" Type="http://schemas.openxmlformats.org/officeDocument/2006/relationships/image" Target="../media/image12.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12.emf"/></Relationships>
</file>

<file path=xl/drawings/drawing1.xml><?xml version="1.0" encoding="utf-8"?>
<xdr:wsDr xmlns:xdr="http://schemas.openxmlformats.org/drawingml/2006/spreadsheetDrawing" xmlns:a="http://schemas.openxmlformats.org/drawingml/2006/main">
  <xdr:twoCellAnchor editAs="oneCell">
    <xdr:from>
      <xdr:col>1</xdr:col>
      <xdr:colOff>9525</xdr:colOff>
      <xdr:row>16</xdr:row>
      <xdr:rowOff>19049</xdr:rowOff>
    </xdr:from>
    <xdr:to>
      <xdr:col>3</xdr:col>
      <xdr:colOff>3346341</xdr:colOff>
      <xdr:row>58</xdr:row>
      <xdr:rowOff>107699</xdr:rowOff>
    </xdr:to>
    <xdr:pic>
      <xdr:nvPicPr>
        <xdr:cNvPr id="3" name="Grafik 2"/>
        <xdr:cNvPicPr>
          <a:picLocks noChangeAspect="1"/>
        </xdr:cNvPicPr>
      </xdr:nvPicPr>
      <xdr:blipFill>
        <a:blip xmlns:r="http://schemas.openxmlformats.org/officeDocument/2006/relationships" r:embed="rId1"/>
        <a:stretch>
          <a:fillRect/>
        </a:stretch>
      </xdr:blipFill>
      <xdr:spPr>
        <a:xfrm>
          <a:off x="228600" y="3124199"/>
          <a:ext cx="7432566" cy="76896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134470</xdr:colOff>
      <xdr:row>35</xdr:row>
      <xdr:rowOff>616323</xdr:rowOff>
    </xdr:from>
    <xdr:to>
      <xdr:col>5</xdr:col>
      <xdr:colOff>302558</xdr:colOff>
      <xdr:row>36</xdr:row>
      <xdr:rowOff>616322</xdr:rowOff>
    </xdr:to>
    <xdr:pic>
      <xdr:nvPicPr>
        <xdr:cNvPr id="2" name="Grafik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10107705" y="17604441"/>
          <a:ext cx="2476500" cy="627529"/>
        </a:xfrm>
        <a:prstGeom prst="rect">
          <a:avLst/>
        </a:prstGeom>
      </xdr:spPr>
    </xdr:pic>
    <xdr:clientData/>
  </xdr:twoCellAnchor>
  <xdr:twoCellAnchor editAs="oneCell">
    <xdr:from>
      <xdr:col>4</xdr:col>
      <xdr:colOff>9526</xdr:colOff>
      <xdr:row>35</xdr:row>
      <xdr:rowOff>1</xdr:rowOff>
    </xdr:from>
    <xdr:to>
      <xdr:col>5</xdr:col>
      <xdr:colOff>177614</xdr:colOff>
      <xdr:row>36</xdr:row>
      <xdr:rowOff>1</xdr:rowOff>
    </xdr:to>
    <xdr:pic>
      <xdr:nvPicPr>
        <xdr:cNvPr id="3" name="Grafik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a:stretch>
          <a:fillRect/>
        </a:stretch>
      </xdr:blipFill>
      <xdr:spPr>
        <a:xfrm>
          <a:off x="2295526" y="1"/>
          <a:ext cx="2476500" cy="628650"/>
        </a:xfrm>
        <a:prstGeom prst="rect">
          <a:avLst/>
        </a:prstGeom>
      </xdr:spPr>
    </xdr:pic>
    <xdr:clientData/>
  </xdr:twoCellAnchor>
  <xdr:twoCellAnchor editAs="oneCell">
    <xdr:from>
      <xdr:col>4</xdr:col>
      <xdr:colOff>33619</xdr:colOff>
      <xdr:row>37</xdr:row>
      <xdr:rowOff>0</xdr:rowOff>
    </xdr:from>
    <xdr:to>
      <xdr:col>5</xdr:col>
      <xdr:colOff>201707</xdr:colOff>
      <xdr:row>38</xdr:row>
      <xdr:rowOff>1</xdr:rowOff>
    </xdr:to>
    <xdr:pic>
      <xdr:nvPicPr>
        <xdr:cNvPr id="4" name="Grafik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3"/>
        <a:stretch>
          <a:fillRect/>
        </a:stretch>
      </xdr:blipFill>
      <xdr:spPr>
        <a:xfrm>
          <a:off x="10006854" y="18243176"/>
          <a:ext cx="2476500" cy="627530"/>
        </a:xfrm>
        <a:prstGeom prst="rect">
          <a:avLst/>
        </a:prstGeom>
      </xdr:spPr>
    </xdr:pic>
    <xdr:clientData/>
  </xdr:twoCellAnchor>
  <xdr:twoCellAnchor editAs="oneCell">
    <xdr:from>
      <xdr:col>4</xdr:col>
      <xdr:colOff>33619</xdr:colOff>
      <xdr:row>38</xdr:row>
      <xdr:rowOff>1</xdr:rowOff>
    </xdr:from>
    <xdr:to>
      <xdr:col>5</xdr:col>
      <xdr:colOff>201707</xdr:colOff>
      <xdr:row>39</xdr:row>
      <xdr:rowOff>0</xdr:rowOff>
    </xdr:to>
    <xdr:pic>
      <xdr:nvPicPr>
        <xdr:cNvPr id="5" name="Grafik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4"/>
        <a:stretch>
          <a:fillRect/>
        </a:stretch>
      </xdr:blipFill>
      <xdr:spPr>
        <a:xfrm>
          <a:off x="10006854" y="18870707"/>
          <a:ext cx="2476500" cy="627529"/>
        </a:xfrm>
        <a:prstGeom prst="rect">
          <a:avLst/>
        </a:prstGeom>
      </xdr:spPr>
    </xdr:pic>
    <xdr:clientData/>
  </xdr:twoCellAnchor>
  <xdr:twoCellAnchor editAs="oneCell">
    <xdr:from>
      <xdr:col>4</xdr:col>
      <xdr:colOff>33619</xdr:colOff>
      <xdr:row>39</xdr:row>
      <xdr:rowOff>0</xdr:rowOff>
    </xdr:from>
    <xdr:to>
      <xdr:col>5</xdr:col>
      <xdr:colOff>201707</xdr:colOff>
      <xdr:row>40</xdr:row>
      <xdr:rowOff>0</xdr:rowOff>
    </xdr:to>
    <xdr:pic>
      <xdr:nvPicPr>
        <xdr:cNvPr id="6" name="Grafik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5"/>
        <a:stretch>
          <a:fillRect/>
        </a:stretch>
      </xdr:blipFill>
      <xdr:spPr>
        <a:xfrm>
          <a:off x="10006854" y="19498235"/>
          <a:ext cx="2476500" cy="62752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4</xdr:col>
      <xdr:colOff>647700</xdr:colOff>
      <xdr:row>43</xdr:row>
      <xdr:rowOff>57150</xdr:rowOff>
    </xdr:from>
    <xdr:to>
      <xdr:col>10</xdr:col>
      <xdr:colOff>342900</xdr:colOff>
      <xdr:row>54</xdr:row>
      <xdr:rowOff>609600</xdr:rowOff>
    </xdr:to>
    <xdr:sp macro="" textlink="">
      <xdr:nvSpPr>
        <xdr:cNvPr id="2" name="Rahmen 1">
          <a:extLst>
            <a:ext uri="{FF2B5EF4-FFF2-40B4-BE49-F238E27FC236}">
              <a16:creationId xmlns:a16="http://schemas.microsoft.com/office/drawing/2014/main" id="{00000000-0008-0000-0200-000002000000}"/>
            </a:ext>
          </a:extLst>
        </xdr:cNvPr>
        <xdr:cNvSpPr/>
      </xdr:nvSpPr>
      <xdr:spPr>
        <a:xfrm>
          <a:off x="4219575" y="8524875"/>
          <a:ext cx="6810375" cy="2638425"/>
        </a:xfrm>
        <a:prstGeom prst="frame">
          <a:avLst>
            <a:gd name="adj1" fmla="val 7382"/>
          </a:avLst>
        </a:prstGeom>
        <a:gradFill>
          <a:gsLst>
            <a:gs pos="0">
              <a:schemeClr val="accent3">
                <a:lumMod val="110000"/>
                <a:satMod val="105000"/>
                <a:tint val="67000"/>
              </a:schemeClr>
            </a:gs>
            <a:gs pos="29000">
              <a:schemeClr val="accent3">
                <a:lumMod val="105000"/>
                <a:satMod val="103000"/>
                <a:tint val="73000"/>
              </a:schemeClr>
            </a:gs>
            <a:gs pos="100000">
              <a:schemeClr val="accent3">
                <a:lumMod val="105000"/>
                <a:satMod val="109000"/>
                <a:tint val="81000"/>
              </a:schemeClr>
            </a:gs>
          </a:gsLst>
        </a:gradFill>
        <a:ln/>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algn="l"/>
          <a:endParaRPr lang="de-AT" sz="1100">
            <a:solidFill>
              <a:schemeClr val="tx1"/>
            </a:solidFill>
          </a:endParaRPr>
        </a:p>
      </xdr:txBody>
    </xdr:sp>
    <xdr:clientData/>
  </xdr:twoCellAnchor>
  <mc:AlternateContent xmlns:mc="http://schemas.openxmlformats.org/markup-compatibility/2006">
    <mc:Choice xmlns:a14="http://schemas.microsoft.com/office/drawing/2010/main" Requires="a14">
      <xdr:twoCellAnchor editAs="oneCell">
        <xdr:from>
          <xdr:col>2</xdr:col>
          <xdr:colOff>1057273</xdr:colOff>
          <xdr:row>78</xdr:row>
          <xdr:rowOff>19048</xdr:rowOff>
        </xdr:from>
        <xdr:to>
          <xdr:col>6</xdr:col>
          <xdr:colOff>404773</xdr:colOff>
          <xdr:row>79</xdr:row>
          <xdr:rowOff>18526</xdr:rowOff>
        </xdr:to>
        <xdr:pic>
          <xdr:nvPicPr>
            <xdr:cNvPr id="16" name="Grafik 15">
              <a:extLst>
                <a:ext uri="{FF2B5EF4-FFF2-40B4-BE49-F238E27FC236}">
                  <a16:creationId xmlns:a16="http://schemas.microsoft.com/office/drawing/2014/main" id="{00000000-0008-0000-0200-000010000000}"/>
                </a:ext>
              </a:extLst>
            </xdr:cNvPr>
            <xdr:cNvPicPr>
              <a:picLocks noChangeAspect="1" noChangeArrowheads="1"/>
              <a:extLst>
                <a:ext uri="{84589F7E-364E-4C9E-8A38-B11213B215E9}">
                  <a14:cameraTool cellRange="BildHeizkörper" spid="_x0000_s1453"/>
                </a:ext>
              </a:extLst>
            </xdr:cNvPicPr>
          </xdr:nvPicPr>
          <xdr:blipFill>
            <a:blip xmlns:r="http://schemas.openxmlformats.org/officeDocument/2006/relationships" r:embed="rId1"/>
            <a:srcRect/>
            <a:stretch>
              <a:fillRect/>
            </a:stretch>
          </xdr:blipFill>
          <xdr:spPr bwMode="auto">
            <a:xfrm>
              <a:off x="2486023" y="18783298"/>
              <a:ext cx="3348000" cy="951978"/>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editAs="oneCell">
    <xdr:from>
      <xdr:col>4</xdr:col>
      <xdr:colOff>604156</xdr:colOff>
      <xdr:row>8</xdr:row>
      <xdr:rowOff>167368</xdr:rowOff>
    </xdr:from>
    <xdr:to>
      <xdr:col>4</xdr:col>
      <xdr:colOff>826070</xdr:colOff>
      <xdr:row>10</xdr:row>
      <xdr:rowOff>0</xdr:rowOff>
    </xdr:to>
    <xdr:pic>
      <xdr:nvPicPr>
        <xdr:cNvPr id="3" name="Grafik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flipH="1">
          <a:off x="4261756" y="1662793"/>
          <a:ext cx="218739" cy="223157"/>
        </a:xfrm>
        <a:prstGeom prst="rect">
          <a:avLst/>
        </a:prstGeom>
      </xdr:spPr>
    </xdr:pic>
    <xdr:clientData/>
  </xdr:twoCellAnchor>
  <xdr:twoCellAnchor editAs="oneCell">
    <xdr:from>
      <xdr:col>4</xdr:col>
      <xdr:colOff>657225</xdr:colOff>
      <xdr:row>24</xdr:row>
      <xdr:rowOff>238125</xdr:rowOff>
    </xdr:from>
    <xdr:to>
      <xdr:col>4</xdr:col>
      <xdr:colOff>875964</xdr:colOff>
      <xdr:row>24</xdr:row>
      <xdr:rowOff>464457</xdr:rowOff>
    </xdr:to>
    <xdr:pic>
      <xdr:nvPicPr>
        <xdr:cNvPr id="12" name="Grafik 11">
          <a:extLst>
            <a:ext uri="{FF2B5EF4-FFF2-40B4-BE49-F238E27FC236}">
              <a16:creationId xmlns:a16="http://schemas.microsoft.com/office/drawing/2014/main" id="{00000000-0008-0000-0200-00000C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flipH="1">
          <a:off x="4200525" y="3248025"/>
          <a:ext cx="218739" cy="223157"/>
        </a:xfrm>
        <a:prstGeom prst="rect">
          <a:avLst/>
        </a:prstGeom>
      </xdr:spPr>
    </xdr:pic>
    <xdr:clientData/>
  </xdr:twoCellAnchor>
  <xdr:twoCellAnchor editAs="oneCell">
    <xdr:from>
      <xdr:col>7</xdr:col>
      <xdr:colOff>762000</xdr:colOff>
      <xdr:row>53</xdr:row>
      <xdr:rowOff>19050</xdr:rowOff>
    </xdr:from>
    <xdr:to>
      <xdr:col>7</xdr:col>
      <xdr:colOff>983914</xdr:colOff>
      <xdr:row>54</xdr:row>
      <xdr:rowOff>64407</xdr:rowOff>
    </xdr:to>
    <xdr:pic>
      <xdr:nvPicPr>
        <xdr:cNvPr id="18" name="Grafik 17">
          <a:extLst>
            <a:ext uri="{FF2B5EF4-FFF2-40B4-BE49-F238E27FC236}">
              <a16:creationId xmlns:a16="http://schemas.microsoft.com/office/drawing/2014/main" id="{00000000-0008-0000-0200-00001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flipH="1">
          <a:off x="7410450" y="10391775"/>
          <a:ext cx="218739" cy="223157"/>
        </a:xfrm>
        <a:prstGeom prst="rect">
          <a:avLst/>
        </a:prstGeom>
      </xdr:spPr>
    </xdr:pic>
    <xdr:clientData/>
  </xdr:twoCellAnchor>
  <xdr:twoCellAnchor editAs="oneCell">
    <xdr:from>
      <xdr:col>5</xdr:col>
      <xdr:colOff>157138</xdr:colOff>
      <xdr:row>47</xdr:row>
      <xdr:rowOff>52412</xdr:rowOff>
    </xdr:from>
    <xdr:to>
      <xdr:col>5</xdr:col>
      <xdr:colOff>639677</xdr:colOff>
      <xdr:row>50</xdr:row>
      <xdr:rowOff>30077</xdr:rowOff>
    </xdr:to>
    <xdr:pic>
      <xdr:nvPicPr>
        <xdr:cNvPr id="21" name="Grafik 20">
          <a:extLst>
            <a:ext uri="{FF2B5EF4-FFF2-40B4-BE49-F238E27FC236}">
              <a16:creationId xmlns:a16="http://schemas.microsoft.com/office/drawing/2014/main" id="{00000000-0008-0000-0200-000015000000}"/>
            </a:ext>
          </a:extLst>
        </xdr:cNvPr>
        <xdr:cNvPicPr>
          <a:picLocks noChangeAspect="1"/>
        </xdr:cNvPicPr>
      </xdr:nvPicPr>
      <xdr:blipFill>
        <a:blip xmlns:r="http://schemas.openxmlformats.org/officeDocument/2006/relationships" r:embed="rId3"/>
        <a:stretch>
          <a:fillRect/>
        </a:stretch>
      </xdr:blipFill>
      <xdr:spPr>
        <a:xfrm rot="16200000">
          <a:off x="4514850" y="9172575"/>
          <a:ext cx="876190" cy="485714"/>
        </a:xfrm>
        <a:prstGeom prst="rect">
          <a:avLst/>
        </a:prstGeom>
      </xdr:spPr>
    </xdr:pic>
    <xdr:clientData/>
  </xdr:twoCellAnchor>
  <xdr:twoCellAnchor editAs="oneCell">
    <xdr:from>
      <xdr:col>5</xdr:col>
      <xdr:colOff>485775</xdr:colOff>
      <xdr:row>53</xdr:row>
      <xdr:rowOff>28575</xdr:rowOff>
    </xdr:from>
    <xdr:to>
      <xdr:col>6</xdr:col>
      <xdr:colOff>342795</xdr:colOff>
      <xdr:row>54</xdr:row>
      <xdr:rowOff>241251</xdr:rowOff>
    </xdr:to>
    <xdr:pic>
      <xdr:nvPicPr>
        <xdr:cNvPr id="23" name="Grafik 22">
          <a:extLst>
            <a:ext uri="{FF2B5EF4-FFF2-40B4-BE49-F238E27FC236}">
              <a16:creationId xmlns:a16="http://schemas.microsoft.com/office/drawing/2014/main" id="{00000000-0008-0000-0200-000017000000}"/>
            </a:ext>
          </a:extLst>
        </xdr:cNvPr>
        <xdr:cNvPicPr>
          <a:picLocks noChangeAspect="1"/>
        </xdr:cNvPicPr>
      </xdr:nvPicPr>
      <xdr:blipFill>
        <a:blip xmlns:r="http://schemas.openxmlformats.org/officeDocument/2006/relationships" r:embed="rId4"/>
        <a:stretch>
          <a:fillRect/>
        </a:stretch>
      </xdr:blipFill>
      <xdr:spPr>
        <a:xfrm>
          <a:off x="5038725" y="10401300"/>
          <a:ext cx="838095" cy="390476"/>
        </a:xfrm>
        <a:prstGeom prst="rect">
          <a:avLst/>
        </a:prstGeom>
      </xdr:spPr>
    </xdr:pic>
    <xdr:clientData/>
  </xdr:twoCellAnchor>
  <xdr:twoCellAnchor>
    <xdr:from>
      <xdr:col>5</xdr:col>
      <xdr:colOff>142875</xdr:colOff>
      <xdr:row>43</xdr:row>
      <xdr:rowOff>266700</xdr:rowOff>
    </xdr:from>
    <xdr:to>
      <xdr:col>5</xdr:col>
      <xdr:colOff>152400</xdr:colOff>
      <xdr:row>54</xdr:row>
      <xdr:rowOff>400050</xdr:rowOff>
    </xdr:to>
    <xdr:cxnSp macro="">
      <xdr:nvCxnSpPr>
        <xdr:cNvPr id="5" name="Gerade Verbindung mit Pfeil 4">
          <a:extLst>
            <a:ext uri="{FF2B5EF4-FFF2-40B4-BE49-F238E27FC236}">
              <a16:creationId xmlns:a16="http://schemas.microsoft.com/office/drawing/2014/main" id="{00000000-0008-0000-0200-000005000000}"/>
            </a:ext>
          </a:extLst>
        </xdr:cNvPr>
        <xdr:cNvCxnSpPr/>
      </xdr:nvCxnSpPr>
      <xdr:spPr>
        <a:xfrm flipH="1" flipV="1">
          <a:off x="4619625" y="8734425"/>
          <a:ext cx="9525" cy="2343150"/>
        </a:xfrm>
        <a:prstGeom prst="straightConnector1">
          <a:avLst/>
        </a:prstGeom>
        <a:ln>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866775</xdr:colOff>
      <xdr:row>54</xdr:row>
      <xdr:rowOff>240847</xdr:rowOff>
    </xdr:from>
    <xdr:to>
      <xdr:col>10</xdr:col>
      <xdr:colOff>117022</xdr:colOff>
      <xdr:row>54</xdr:row>
      <xdr:rowOff>257175</xdr:rowOff>
    </xdr:to>
    <xdr:cxnSp macro="">
      <xdr:nvCxnSpPr>
        <xdr:cNvPr id="8" name="Gerade Verbindung mit Pfeil 7">
          <a:extLst>
            <a:ext uri="{FF2B5EF4-FFF2-40B4-BE49-F238E27FC236}">
              <a16:creationId xmlns:a16="http://schemas.microsoft.com/office/drawing/2014/main" id="{00000000-0008-0000-0200-000008000000}"/>
            </a:ext>
          </a:extLst>
        </xdr:cNvPr>
        <xdr:cNvCxnSpPr/>
      </xdr:nvCxnSpPr>
      <xdr:spPr>
        <a:xfrm flipV="1">
          <a:off x="4438650" y="10918372"/>
          <a:ext cx="5908222" cy="16328"/>
        </a:xfrm>
        <a:prstGeom prst="straightConnector1">
          <a:avLst/>
        </a:prstGeom>
        <a:ln>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5</xdr:col>
      <xdr:colOff>942975</xdr:colOff>
      <xdr:row>37</xdr:row>
      <xdr:rowOff>9525</xdr:rowOff>
    </xdr:from>
    <xdr:to>
      <xdr:col>6</xdr:col>
      <xdr:colOff>183814</xdr:colOff>
      <xdr:row>38</xdr:row>
      <xdr:rowOff>48532</xdr:rowOff>
    </xdr:to>
    <xdr:pic>
      <xdr:nvPicPr>
        <xdr:cNvPr id="11" name="Grafik 10">
          <a:extLst>
            <a:ext uri="{FF2B5EF4-FFF2-40B4-BE49-F238E27FC236}">
              <a16:creationId xmlns:a16="http://schemas.microsoft.com/office/drawing/2014/main" id="{00000000-0008-0000-0200-00000B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flipH="1">
          <a:off x="5495925" y="6724650"/>
          <a:ext cx="218739" cy="223157"/>
        </a:xfrm>
        <a:prstGeom prst="rect">
          <a:avLst/>
        </a:prstGeom>
      </xdr:spPr>
    </xdr:pic>
    <xdr:clientData/>
  </xdr:twoCellAnchor>
  <xdr:twoCellAnchor editAs="oneCell">
    <xdr:from>
      <xdr:col>4</xdr:col>
      <xdr:colOff>752475</xdr:colOff>
      <xdr:row>20</xdr:row>
      <xdr:rowOff>123825</xdr:rowOff>
    </xdr:from>
    <xdr:to>
      <xdr:col>4</xdr:col>
      <xdr:colOff>971214</xdr:colOff>
      <xdr:row>20</xdr:row>
      <xdr:rowOff>350157</xdr:rowOff>
    </xdr:to>
    <xdr:pic>
      <xdr:nvPicPr>
        <xdr:cNvPr id="14" name="Grafik 13">
          <a:extLst>
            <a:ext uri="{FF2B5EF4-FFF2-40B4-BE49-F238E27FC236}">
              <a16:creationId xmlns:a16="http://schemas.microsoft.com/office/drawing/2014/main" id="{00000000-0008-0000-0200-00000E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flipH="1">
          <a:off x="4219575" y="4486275"/>
          <a:ext cx="218739" cy="223157"/>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2</xdr:col>
          <xdr:colOff>1057274</xdr:colOff>
          <xdr:row>84</xdr:row>
          <xdr:rowOff>28576</xdr:rowOff>
        </xdr:from>
        <xdr:to>
          <xdr:col>6</xdr:col>
          <xdr:colOff>404774</xdr:colOff>
          <xdr:row>85</xdr:row>
          <xdr:rowOff>10845</xdr:rowOff>
        </xdr:to>
        <xdr:pic>
          <xdr:nvPicPr>
            <xdr:cNvPr id="19" name="Grafik 18"/>
            <xdr:cNvPicPr>
              <a:picLocks noChangeAspect="1" noChangeArrowheads="1"/>
              <a:extLst>
                <a:ext uri="{84589F7E-364E-4C9E-8A38-B11213B215E9}">
                  <a14:cameraTool cellRange="Bild2" spid="_x0000_s1454"/>
                </a:ext>
              </a:extLst>
            </xdr:cNvPicPr>
          </xdr:nvPicPr>
          <xdr:blipFill>
            <a:blip xmlns:r="http://schemas.openxmlformats.org/officeDocument/2006/relationships" r:embed="rId5"/>
            <a:srcRect/>
            <a:stretch>
              <a:fillRect/>
            </a:stretch>
          </xdr:blipFill>
          <xdr:spPr bwMode="auto">
            <a:xfrm>
              <a:off x="2486024" y="20650201"/>
              <a:ext cx="3348000" cy="934769"/>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xdr:colOff>
          <xdr:row>90</xdr:row>
          <xdr:rowOff>28575</xdr:rowOff>
        </xdr:from>
        <xdr:to>
          <xdr:col>6</xdr:col>
          <xdr:colOff>404776</xdr:colOff>
          <xdr:row>90</xdr:row>
          <xdr:rowOff>923924</xdr:rowOff>
        </xdr:to>
        <xdr:pic>
          <xdr:nvPicPr>
            <xdr:cNvPr id="20" name="Grafik 19"/>
            <xdr:cNvPicPr>
              <a:picLocks noChangeAspect="1" noChangeArrowheads="1"/>
              <a:extLst>
                <a:ext uri="{84589F7E-364E-4C9E-8A38-B11213B215E9}">
                  <a14:cameraTool cellRange="Bild3" spid="_x0000_s1455"/>
                </a:ext>
              </a:extLst>
            </xdr:cNvPicPr>
          </xdr:nvPicPr>
          <xdr:blipFill>
            <a:blip xmlns:r="http://schemas.openxmlformats.org/officeDocument/2006/relationships" r:embed="rId5"/>
            <a:srcRect/>
            <a:stretch>
              <a:fillRect/>
            </a:stretch>
          </xdr:blipFill>
          <xdr:spPr bwMode="auto">
            <a:xfrm>
              <a:off x="2486026" y="22507575"/>
              <a:ext cx="3348000" cy="895349"/>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editAs="oneCell">
    <xdr:from>
      <xdr:col>19</xdr:col>
      <xdr:colOff>0</xdr:colOff>
      <xdr:row>137</xdr:row>
      <xdr:rowOff>0</xdr:rowOff>
    </xdr:from>
    <xdr:to>
      <xdr:col>20</xdr:col>
      <xdr:colOff>495148</xdr:colOff>
      <xdr:row>140</xdr:row>
      <xdr:rowOff>123740</xdr:rowOff>
    </xdr:to>
    <xdr:pic>
      <xdr:nvPicPr>
        <xdr:cNvPr id="2" name="Grafik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14239875" y="28336875"/>
          <a:ext cx="1219048" cy="67619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3</xdr:col>
      <xdr:colOff>0</xdr:colOff>
      <xdr:row>1</xdr:row>
      <xdr:rowOff>0</xdr:rowOff>
    </xdr:from>
    <xdr:to>
      <xdr:col>4</xdr:col>
      <xdr:colOff>0</xdr:colOff>
      <xdr:row>2</xdr:row>
      <xdr:rowOff>0</xdr:rowOff>
    </xdr:to>
    <xdr:pic>
      <xdr:nvPicPr>
        <xdr:cNvPr id="7" name="Grafik 6">
          <a:extLst>
            <a:ext uri="{FF2B5EF4-FFF2-40B4-BE49-F238E27FC236}">
              <a16:creationId xmlns:a16="http://schemas.microsoft.com/office/drawing/2014/main" id="{00000000-0008-0000-0400-000007000000}"/>
            </a:ext>
          </a:extLst>
        </xdr:cNvPr>
        <xdr:cNvPicPr>
          <a:picLocks noChangeAspect="1"/>
        </xdr:cNvPicPr>
      </xdr:nvPicPr>
      <xdr:blipFill>
        <a:blip xmlns:r="http://schemas.openxmlformats.org/officeDocument/2006/relationships" r:embed="rId1"/>
        <a:stretch>
          <a:fillRect/>
        </a:stretch>
      </xdr:blipFill>
      <xdr:spPr>
        <a:xfrm>
          <a:off x="2286000" y="4438650"/>
          <a:ext cx="2476500" cy="628650"/>
        </a:xfrm>
        <a:prstGeom prst="rect">
          <a:avLst/>
        </a:prstGeom>
      </xdr:spPr>
    </xdr:pic>
    <xdr:clientData/>
  </xdr:twoCellAnchor>
  <xdr:twoCellAnchor editAs="oneCell">
    <xdr:from>
      <xdr:col>3</xdr:col>
      <xdr:colOff>9526</xdr:colOff>
      <xdr:row>0</xdr:row>
      <xdr:rowOff>1</xdr:rowOff>
    </xdr:from>
    <xdr:to>
      <xdr:col>4</xdr:col>
      <xdr:colOff>9526</xdr:colOff>
      <xdr:row>1</xdr:row>
      <xdr:rowOff>1</xdr:rowOff>
    </xdr:to>
    <xdr:pic>
      <xdr:nvPicPr>
        <xdr:cNvPr id="8" name="Grafik 7">
          <a:extLst>
            <a:ext uri="{FF2B5EF4-FFF2-40B4-BE49-F238E27FC236}">
              <a16:creationId xmlns:a16="http://schemas.microsoft.com/office/drawing/2014/main" id="{00000000-0008-0000-0400-000008000000}"/>
            </a:ext>
          </a:extLst>
        </xdr:cNvPr>
        <xdr:cNvPicPr>
          <a:picLocks noChangeAspect="1"/>
        </xdr:cNvPicPr>
      </xdr:nvPicPr>
      <xdr:blipFill>
        <a:blip xmlns:r="http://schemas.openxmlformats.org/officeDocument/2006/relationships" r:embed="rId2"/>
        <a:stretch>
          <a:fillRect/>
        </a:stretch>
      </xdr:blipFill>
      <xdr:spPr>
        <a:xfrm>
          <a:off x="2295526" y="1"/>
          <a:ext cx="2476500" cy="628650"/>
        </a:xfrm>
        <a:prstGeom prst="rect">
          <a:avLst/>
        </a:prstGeom>
      </xdr:spPr>
    </xdr:pic>
    <xdr:clientData/>
  </xdr:twoCellAnchor>
  <xdr:twoCellAnchor editAs="oneCell">
    <xdr:from>
      <xdr:col>3</xdr:col>
      <xdr:colOff>1</xdr:colOff>
      <xdr:row>2</xdr:row>
      <xdr:rowOff>0</xdr:rowOff>
    </xdr:from>
    <xdr:to>
      <xdr:col>4</xdr:col>
      <xdr:colOff>1</xdr:colOff>
      <xdr:row>3</xdr:row>
      <xdr:rowOff>0</xdr:rowOff>
    </xdr:to>
    <xdr:pic>
      <xdr:nvPicPr>
        <xdr:cNvPr id="9" name="Grafik 8">
          <a:extLst>
            <a:ext uri="{FF2B5EF4-FFF2-40B4-BE49-F238E27FC236}">
              <a16:creationId xmlns:a16="http://schemas.microsoft.com/office/drawing/2014/main" id="{00000000-0008-0000-0400-000009000000}"/>
            </a:ext>
          </a:extLst>
        </xdr:cNvPr>
        <xdr:cNvPicPr>
          <a:picLocks noChangeAspect="1"/>
        </xdr:cNvPicPr>
      </xdr:nvPicPr>
      <xdr:blipFill>
        <a:blip xmlns:r="http://schemas.openxmlformats.org/officeDocument/2006/relationships" r:embed="rId3"/>
        <a:stretch>
          <a:fillRect/>
        </a:stretch>
      </xdr:blipFill>
      <xdr:spPr>
        <a:xfrm>
          <a:off x="2286001" y="1257300"/>
          <a:ext cx="2476500" cy="628650"/>
        </a:xfrm>
        <a:prstGeom prst="rect">
          <a:avLst/>
        </a:prstGeom>
      </xdr:spPr>
    </xdr:pic>
    <xdr:clientData/>
  </xdr:twoCellAnchor>
  <xdr:twoCellAnchor editAs="oneCell">
    <xdr:from>
      <xdr:col>3</xdr:col>
      <xdr:colOff>1</xdr:colOff>
      <xdr:row>3</xdr:row>
      <xdr:rowOff>1</xdr:rowOff>
    </xdr:from>
    <xdr:to>
      <xdr:col>4</xdr:col>
      <xdr:colOff>1</xdr:colOff>
      <xdr:row>4</xdr:row>
      <xdr:rowOff>1</xdr:rowOff>
    </xdr:to>
    <xdr:pic>
      <xdr:nvPicPr>
        <xdr:cNvPr id="10" name="Grafik 9">
          <a:extLst>
            <a:ext uri="{FF2B5EF4-FFF2-40B4-BE49-F238E27FC236}">
              <a16:creationId xmlns:a16="http://schemas.microsoft.com/office/drawing/2014/main" id="{00000000-0008-0000-0400-00000A000000}"/>
            </a:ext>
          </a:extLst>
        </xdr:cNvPr>
        <xdr:cNvPicPr>
          <a:picLocks noChangeAspect="1"/>
        </xdr:cNvPicPr>
      </xdr:nvPicPr>
      <xdr:blipFill>
        <a:blip xmlns:r="http://schemas.openxmlformats.org/officeDocument/2006/relationships" r:embed="rId4"/>
        <a:stretch>
          <a:fillRect/>
        </a:stretch>
      </xdr:blipFill>
      <xdr:spPr>
        <a:xfrm>
          <a:off x="2286001" y="1885951"/>
          <a:ext cx="2476500" cy="628650"/>
        </a:xfrm>
        <a:prstGeom prst="rect">
          <a:avLst/>
        </a:prstGeom>
      </xdr:spPr>
    </xdr:pic>
    <xdr:clientData/>
  </xdr:twoCellAnchor>
  <xdr:twoCellAnchor editAs="oneCell">
    <xdr:from>
      <xdr:col>3</xdr:col>
      <xdr:colOff>1</xdr:colOff>
      <xdr:row>4</xdr:row>
      <xdr:rowOff>0</xdr:rowOff>
    </xdr:from>
    <xdr:to>
      <xdr:col>4</xdr:col>
      <xdr:colOff>1</xdr:colOff>
      <xdr:row>5</xdr:row>
      <xdr:rowOff>0</xdr:rowOff>
    </xdr:to>
    <xdr:pic>
      <xdr:nvPicPr>
        <xdr:cNvPr id="11" name="Grafik 10">
          <a:extLst>
            <a:ext uri="{FF2B5EF4-FFF2-40B4-BE49-F238E27FC236}">
              <a16:creationId xmlns:a16="http://schemas.microsoft.com/office/drawing/2014/main" id="{00000000-0008-0000-0400-00000B000000}"/>
            </a:ext>
          </a:extLst>
        </xdr:cNvPr>
        <xdr:cNvPicPr>
          <a:picLocks noChangeAspect="1"/>
        </xdr:cNvPicPr>
      </xdr:nvPicPr>
      <xdr:blipFill>
        <a:blip xmlns:r="http://schemas.openxmlformats.org/officeDocument/2006/relationships" r:embed="rId5"/>
        <a:stretch>
          <a:fillRect/>
        </a:stretch>
      </xdr:blipFill>
      <xdr:spPr>
        <a:xfrm>
          <a:off x="2286001" y="2514600"/>
          <a:ext cx="2476500" cy="628650"/>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7</xdr:col>
          <xdr:colOff>428625</xdr:colOff>
          <xdr:row>1</xdr:row>
          <xdr:rowOff>95250</xdr:rowOff>
        </xdr:from>
        <xdr:to>
          <xdr:col>10</xdr:col>
          <xdr:colOff>561975</xdr:colOff>
          <xdr:row>2</xdr:row>
          <xdr:rowOff>104775</xdr:rowOff>
        </xdr:to>
        <xdr:pic>
          <xdr:nvPicPr>
            <xdr:cNvPr id="13" name="Grafik 12">
              <a:extLst>
                <a:ext uri="{FF2B5EF4-FFF2-40B4-BE49-F238E27FC236}">
                  <a16:creationId xmlns:a16="http://schemas.microsoft.com/office/drawing/2014/main" id="{00000000-0008-0000-0400-00000D000000}"/>
                </a:ext>
              </a:extLst>
            </xdr:cNvPr>
            <xdr:cNvPicPr>
              <a:picLocks noChangeAspect="1" noChangeArrowheads="1"/>
              <a:extLst>
                <a:ext uri="{84589F7E-364E-4C9E-8A38-B11213B215E9}">
                  <a14:cameraTool cellRange="BildHeizkörper" spid="_x0000_s2250"/>
                </a:ext>
              </a:extLst>
            </xdr:cNvPicPr>
          </xdr:nvPicPr>
          <xdr:blipFill>
            <a:blip xmlns:r="http://schemas.openxmlformats.org/officeDocument/2006/relationships" r:embed="rId6"/>
            <a:srcRect/>
            <a:stretch>
              <a:fillRect/>
            </a:stretch>
          </xdr:blipFill>
          <xdr:spPr bwMode="auto">
            <a:xfrm>
              <a:off x="7658100" y="723900"/>
              <a:ext cx="2486025" cy="638175"/>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rvfile01\redirectedfolders$\8Mitarbeiter\Valerie\Heizleistungsberechnung\Kopie%20von%20Heizleistungsberechnung_final_VM_nicht%20gesperrt%202906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erechnungen"/>
    </sheetNames>
    <sheetDataSet>
      <sheetData sheetId="0"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s://www.oib.or.at/de/oib-richtlinien/richtlinien/2019/oib-richtlinie-6-nat-excel"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s://www.oib.or.at/de/oib-richtlinien/richtlinien/2019/oib-richtlinie-6-nat-excel" TargetMode="Externa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05"/>
  <sheetViews>
    <sheetView workbookViewId="0">
      <selection activeCell="G9" sqref="G9"/>
    </sheetView>
  </sheetViews>
  <sheetFormatPr baseColWidth="10" defaultColWidth="11.453125" defaultRowHeight="14" x14ac:dyDescent="0.3"/>
  <cols>
    <col min="1" max="1" width="3.7265625" style="119" customWidth="1"/>
    <col min="2" max="2" width="3.7265625" style="139" customWidth="1"/>
    <col min="3" max="3" width="11.453125" style="233"/>
    <col min="4" max="4" width="63.1796875" style="2" customWidth="1"/>
    <col min="5" max="5" width="18" style="233" customWidth="1"/>
    <col min="6" max="6" width="3.7265625" style="139" customWidth="1"/>
    <col min="7" max="7" width="255.54296875" style="119" customWidth="1"/>
    <col min="8" max="16384" width="11.453125" style="2"/>
  </cols>
  <sheetData>
    <row r="1" spans="1:7" s="119" customFormat="1" ht="17.25" customHeight="1" x14ac:dyDescent="0.3">
      <c r="C1" s="236"/>
      <c r="E1" s="236"/>
    </row>
    <row r="2" spans="1:7" ht="27.5" x14ac:dyDescent="0.3">
      <c r="D2" s="238" t="s">
        <v>370</v>
      </c>
      <c r="E2" s="232"/>
      <c r="F2" s="235"/>
      <c r="G2" s="237"/>
    </row>
    <row r="3" spans="1:7" s="139" customFormat="1" x14ac:dyDescent="0.3">
      <c r="A3" s="119"/>
      <c r="C3" s="234"/>
      <c r="E3" s="234"/>
      <c r="G3" s="119"/>
    </row>
    <row r="4" spans="1:7" ht="30" x14ac:dyDescent="0.3">
      <c r="C4" s="211" t="s">
        <v>367</v>
      </c>
      <c r="D4" s="211" t="s">
        <v>368</v>
      </c>
      <c r="E4" s="211" t="s">
        <v>369</v>
      </c>
    </row>
    <row r="5" spans="1:7" x14ac:dyDescent="0.3">
      <c r="C5" s="239">
        <v>44383</v>
      </c>
      <c r="D5" s="4" t="s">
        <v>372</v>
      </c>
      <c r="E5" s="72" t="s">
        <v>371</v>
      </c>
    </row>
    <row r="6" spans="1:7" x14ac:dyDescent="0.3">
      <c r="C6" s="239">
        <v>44383</v>
      </c>
      <c r="D6" s="4" t="s">
        <v>373</v>
      </c>
      <c r="E6" s="72" t="s">
        <v>371</v>
      </c>
    </row>
    <row r="7" spans="1:7" x14ac:dyDescent="0.3">
      <c r="C7" s="239">
        <v>44383</v>
      </c>
      <c r="D7" s="4" t="s">
        <v>374</v>
      </c>
      <c r="E7" s="72" t="s">
        <v>375</v>
      </c>
    </row>
    <row r="8" spans="1:7" x14ac:dyDescent="0.3">
      <c r="C8" s="239">
        <v>44868</v>
      </c>
      <c r="D8" s="4" t="s">
        <v>381</v>
      </c>
      <c r="E8" s="72" t="s">
        <v>371</v>
      </c>
    </row>
    <row r="9" spans="1:7" x14ac:dyDescent="0.3">
      <c r="C9" s="72"/>
      <c r="D9" s="4"/>
      <c r="E9" s="72"/>
    </row>
    <row r="10" spans="1:7" x14ac:dyDescent="0.3">
      <c r="C10" s="72"/>
      <c r="D10" s="4"/>
      <c r="E10" s="72"/>
    </row>
    <row r="11" spans="1:7" x14ac:dyDescent="0.3">
      <c r="C11" s="72"/>
      <c r="D11" s="4"/>
      <c r="E11" s="72"/>
    </row>
    <row r="12" spans="1:7" x14ac:dyDescent="0.3">
      <c r="C12" s="72"/>
      <c r="D12" s="4"/>
      <c r="E12" s="72"/>
    </row>
    <row r="13" spans="1:7" x14ac:dyDescent="0.3">
      <c r="C13" s="72"/>
      <c r="D13" s="4"/>
      <c r="E13" s="72"/>
    </row>
    <row r="14" spans="1:7" x14ac:dyDescent="0.3">
      <c r="C14" s="72"/>
      <c r="D14" s="4"/>
      <c r="E14" s="72"/>
    </row>
    <row r="15" spans="1:7" x14ac:dyDescent="0.3">
      <c r="C15" s="72"/>
      <c r="D15" s="4"/>
      <c r="E15" s="72"/>
    </row>
    <row r="16" spans="1:7" x14ac:dyDescent="0.3">
      <c r="C16" s="72"/>
      <c r="D16" s="4"/>
      <c r="E16" s="72"/>
    </row>
    <row r="17" spans="3:5" x14ac:dyDescent="0.3">
      <c r="C17" s="72"/>
      <c r="D17" s="4"/>
      <c r="E17" s="72"/>
    </row>
    <row r="18" spans="3:5" x14ac:dyDescent="0.3">
      <c r="C18" s="72"/>
      <c r="D18" s="4"/>
      <c r="E18" s="72"/>
    </row>
    <row r="19" spans="3:5" x14ac:dyDescent="0.3">
      <c r="C19" s="72"/>
      <c r="D19" s="4"/>
      <c r="E19" s="72"/>
    </row>
    <row r="20" spans="3:5" x14ac:dyDescent="0.3">
      <c r="C20" s="72"/>
      <c r="D20" s="4"/>
      <c r="E20" s="72"/>
    </row>
    <row r="21" spans="3:5" x14ac:dyDescent="0.3">
      <c r="C21" s="72"/>
      <c r="D21" s="4"/>
      <c r="E21" s="72"/>
    </row>
    <row r="22" spans="3:5" x14ac:dyDescent="0.3">
      <c r="C22" s="72"/>
      <c r="D22" s="4"/>
      <c r="E22" s="72"/>
    </row>
    <row r="23" spans="3:5" x14ac:dyDescent="0.3">
      <c r="C23" s="72"/>
      <c r="D23" s="4"/>
      <c r="E23" s="72"/>
    </row>
    <row r="24" spans="3:5" x14ac:dyDescent="0.3">
      <c r="C24" s="72"/>
      <c r="D24" s="4"/>
      <c r="E24" s="72"/>
    </row>
    <row r="25" spans="3:5" x14ac:dyDescent="0.3">
      <c r="C25" s="72"/>
      <c r="D25" s="4"/>
      <c r="E25" s="72"/>
    </row>
    <row r="26" spans="3:5" x14ac:dyDescent="0.3">
      <c r="C26" s="240"/>
      <c r="D26" s="136"/>
      <c r="E26" s="240"/>
    </row>
    <row r="27" spans="3:5" x14ac:dyDescent="0.3">
      <c r="C27" s="240"/>
      <c r="D27" s="136"/>
      <c r="E27" s="240"/>
    </row>
    <row r="28" spans="3:5" x14ac:dyDescent="0.3">
      <c r="C28" s="240"/>
      <c r="D28" s="136"/>
      <c r="E28" s="240"/>
    </row>
    <row r="29" spans="3:5" x14ac:dyDescent="0.3">
      <c r="C29" s="240"/>
      <c r="D29" s="136"/>
      <c r="E29" s="240"/>
    </row>
    <row r="30" spans="3:5" x14ac:dyDescent="0.3">
      <c r="C30" s="240"/>
      <c r="D30" s="136"/>
      <c r="E30" s="240"/>
    </row>
    <row r="31" spans="3:5" x14ac:dyDescent="0.3">
      <c r="C31" s="240"/>
      <c r="D31" s="136"/>
      <c r="E31" s="240"/>
    </row>
    <row r="32" spans="3:5" x14ac:dyDescent="0.3">
      <c r="C32" s="240"/>
      <c r="D32" s="136"/>
      <c r="E32" s="240"/>
    </row>
    <row r="33" spans="3:5" x14ac:dyDescent="0.3">
      <c r="C33" s="240"/>
      <c r="D33" s="136"/>
      <c r="E33" s="240"/>
    </row>
    <row r="34" spans="3:5" x14ac:dyDescent="0.3">
      <c r="C34" s="240"/>
      <c r="D34" s="136"/>
      <c r="E34" s="240"/>
    </row>
    <row r="35" spans="3:5" x14ac:dyDescent="0.3">
      <c r="C35" s="240"/>
      <c r="D35" s="136"/>
      <c r="E35" s="240"/>
    </row>
    <row r="36" spans="3:5" x14ac:dyDescent="0.3">
      <c r="C36" s="240"/>
      <c r="D36" s="136"/>
      <c r="E36" s="240"/>
    </row>
    <row r="37" spans="3:5" x14ac:dyDescent="0.3">
      <c r="C37" s="240"/>
      <c r="D37" s="136"/>
      <c r="E37" s="240"/>
    </row>
    <row r="38" spans="3:5" x14ac:dyDescent="0.3">
      <c r="C38" s="240"/>
      <c r="D38" s="136"/>
      <c r="E38" s="240"/>
    </row>
    <row r="39" spans="3:5" x14ac:dyDescent="0.3">
      <c r="C39" s="240"/>
      <c r="D39" s="136"/>
      <c r="E39" s="240"/>
    </row>
    <row r="40" spans="3:5" x14ac:dyDescent="0.3">
      <c r="C40" s="240"/>
      <c r="D40" s="136"/>
      <c r="E40" s="240"/>
    </row>
    <row r="41" spans="3:5" x14ac:dyDescent="0.3">
      <c r="C41" s="240"/>
      <c r="D41" s="136"/>
      <c r="E41" s="240"/>
    </row>
    <row r="42" spans="3:5" x14ac:dyDescent="0.3">
      <c r="C42" s="240"/>
      <c r="D42" s="136"/>
      <c r="E42" s="240"/>
    </row>
    <row r="43" spans="3:5" x14ac:dyDescent="0.3">
      <c r="C43" s="240"/>
      <c r="D43" s="136"/>
      <c r="E43" s="240"/>
    </row>
    <row r="44" spans="3:5" x14ac:dyDescent="0.3">
      <c r="C44" s="240"/>
      <c r="D44" s="136"/>
      <c r="E44" s="240"/>
    </row>
    <row r="45" spans="3:5" x14ac:dyDescent="0.3">
      <c r="C45" s="240"/>
      <c r="D45" s="136"/>
      <c r="E45" s="240"/>
    </row>
    <row r="46" spans="3:5" x14ac:dyDescent="0.3">
      <c r="C46" s="240"/>
      <c r="D46" s="136"/>
      <c r="E46" s="240"/>
    </row>
    <row r="47" spans="3:5" x14ac:dyDescent="0.3">
      <c r="C47" s="240"/>
      <c r="D47" s="136"/>
      <c r="E47" s="240"/>
    </row>
    <row r="48" spans="3:5" x14ac:dyDescent="0.3">
      <c r="C48" s="234"/>
      <c r="D48" s="139"/>
      <c r="E48" s="234"/>
    </row>
    <row r="49" spans="3:5" x14ac:dyDescent="0.3">
      <c r="C49" s="234"/>
      <c r="D49" s="139"/>
      <c r="E49" s="234"/>
    </row>
    <row r="50" spans="3:5" x14ac:dyDescent="0.3">
      <c r="C50" s="234"/>
      <c r="D50" s="139"/>
      <c r="E50" s="234"/>
    </row>
    <row r="51" spans="3:5" x14ac:dyDescent="0.3">
      <c r="C51" s="234"/>
      <c r="D51" s="139"/>
      <c r="E51" s="234"/>
    </row>
    <row r="52" spans="3:5" x14ac:dyDescent="0.3">
      <c r="C52" s="234"/>
      <c r="D52" s="139"/>
      <c r="E52" s="234"/>
    </row>
    <row r="53" spans="3:5" x14ac:dyDescent="0.3">
      <c r="C53" s="234"/>
      <c r="D53" s="139"/>
      <c r="E53" s="234"/>
    </row>
    <row r="54" spans="3:5" x14ac:dyDescent="0.3">
      <c r="C54" s="234"/>
      <c r="D54" s="139"/>
      <c r="E54" s="234"/>
    </row>
    <row r="55" spans="3:5" x14ac:dyDescent="0.3">
      <c r="C55" s="234"/>
      <c r="D55" s="139"/>
      <c r="E55" s="234"/>
    </row>
    <row r="56" spans="3:5" x14ac:dyDescent="0.3">
      <c r="C56" s="234"/>
      <c r="D56" s="139"/>
      <c r="E56" s="234"/>
    </row>
    <row r="57" spans="3:5" x14ac:dyDescent="0.3">
      <c r="C57" s="234"/>
      <c r="D57" s="139"/>
      <c r="E57" s="234"/>
    </row>
    <row r="58" spans="3:5" x14ac:dyDescent="0.3">
      <c r="C58" s="234"/>
      <c r="D58" s="139"/>
      <c r="E58" s="234"/>
    </row>
    <row r="59" spans="3:5" x14ac:dyDescent="0.3">
      <c r="C59" s="234"/>
      <c r="D59" s="139"/>
      <c r="E59" s="234"/>
    </row>
    <row r="60" spans="3:5" x14ac:dyDescent="0.3">
      <c r="C60" s="234"/>
      <c r="D60" s="139"/>
      <c r="E60" s="234"/>
    </row>
    <row r="61" spans="3:5" x14ac:dyDescent="0.3">
      <c r="C61" s="234"/>
      <c r="D61" s="139"/>
      <c r="E61" s="234"/>
    </row>
    <row r="62" spans="3:5" x14ac:dyDescent="0.3">
      <c r="C62" s="234"/>
      <c r="D62" s="139"/>
      <c r="E62" s="234"/>
    </row>
    <row r="63" spans="3:5" x14ac:dyDescent="0.3">
      <c r="C63" s="234"/>
      <c r="D63" s="139"/>
      <c r="E63" s="234"/>
    </row>
    <row r="64" spans="3:5" x14ac:dyDescent="0.3">
      <c r="C64" s="234"/>
      <c r="D64" s="139"/>
      <c r="E64" s="234"/>
    </row>
    <row r="65" spans="3:5" x14ac:dyDescent="0.3">
      <c r="C65" s="234"/>
      <c r="D65" s="139"/>
      <c r="E65" s="234"/>
    </row>
    <row r="66" spans="3:5" x14ac:dyDescent="0.3">
      <c r="C66" s="234"/>
      <c r="D66" s="139"/>
      <c r="E66" s="234"/>
    </row>
    <row r="67" spans="3:5" x14ac:dyDescent="0.3">
      <c r="C67" s="234"/>
      <c r="D67" s="139"/>
      <c r="E67" s="234"/>
    </row>
    <row r="68" spans="3:5" x14ac:dyDescent="0.3">
      <c r="C68" s="234"/>
      <c r="D68" s="139"/>
      <c r="E68" s="234"/>
    </row>
    <row r="69" spans="3:5" x14ac:dyDescent="0.3">
      <c r="C69" s="234"/>
      <c r="D69" s="139"/>
      <c r="E69" s="234"/>
    </row>
    <row r="70" spans="3:5" x14ac:dyDescent="0.3">
      <c r="C70" s="234"/>
      <c r="D70" s="139"/>
      <c r="E70" s="234"/>
    </row>
    <row r="71" spans="3:5" x14ac:dyDescent="0.3">
      <c r="C71" s="234"/>
      <c r="D71" s="139"/>
      <c r="E71" s="234"/>
    </row>
    <row r="72" spans="3:5" x14ac:dyDescent="0.3">
      <c r="C72" s="234"/>
      <c r="D72" s="139"/>
      <c r="E72" s="234"/>
    </row>
    <row r="73" spans="3:5" x14ac:dyDescent="0.3">
      <c r="C73" s="234"/>
      <c r="D73" s="139"/>
      <c r="E73" s="234"/>
    </row>
    <row r="74" spans="3:5" x14ac:dyDescent="0.3">
      <c r="C74" s="234"/>
      <c r="D74" s="139"/>
      <c r="E74" s="234"/>
    </row>
    <row r="75" spans="3:5" x14ac:dyDescent="0.3">
      <c r="C75" s="234"/>
      <c r="D75" s="139"/>
      <c r="E75" s="234"/>
    </row>
    <row r="76" spans="3:5" x14ac:dyDescent="0.3">
      <c r="C76" s="234"/>
      <c r="D76" s="139"/>
      <c r="E76" s="234"/>
    </row>
    <row r="77" spans="3:5" x14ac:dyDescent="0.3">
      <c r="C77" s="234"/>
      <c r="D77" s="139"/>
      <c r="E77" s="234"/>
    </row>
    <row r="78" spans="3:5" x14ac:dyDescent="0.3">
      <c r="C78" s="234"/>
      <c r="D78" s="139"/>
      <c r="E78" s="234"/>
    </row>
    <row r="79" spans="3:5" x14ac:dyDescent="0.3">
      <c r="C79" s="234"/>
      <c r="D79" s="139"/>
      <c r="E79" s="234"/>
    </row>
    <row r="80" spans="3:5" x14ac:dyDescent="0.3">
      <c r="C80" s="234"/>
      <c r="D80" s="139"/>
      <c r="E80" s="234"/>
    </row>
    <row r="81" spans="3:5" x14ac:dyDescent="0.3">
      <c r="C81" s="234"/>
      <c r="D81" s="139"/>
      <c r="E81" s="234"/>
    </row>
    <row r="82" spans="3:5" x14ac:dyDescent="0.3">
      <c r="C82" s="234"/>
      <c r="D82" s="139"/>
      <c r="E82" s="234"/>
    </row>
    <row r="83" spans="3:5" x14ac:dyDescent="0.3">
      <c r="C83" s="234"/>
      <c r="D83" s="139"/>
      <c r="E83" s="234"/>
    </row>
    <row r="84" spans="3:5" x14ac:dyDescent="0.3">
      <c r="C84" s="234"/>
      <c r="D84" s="139"/>
      <c r="E84" s="234"/>
    </row>
    <row r="85" spans="3:5" x14ac:dyDescent="0.3">
      <c r="C85" s="234"/>
      <c r="D85" s="139"/>
      <c r="E85" s="234"/>
    </row>
    <row r="86" spans="3:5" x14ac:dyDescent="0.3">
      <c r="C86" s="234"/>
      <c r="D86" s="139"/>
      <c r="E86" s="234"/>
    </row>
    <row r="87" spans="3:5" x14ac:dyDescent="0.3">
      <c r="C87" s="234"/>
      <c r="D87" s="139"/>
      <c r="E87" s="234"/>
    </row>
    <row r="88" spans="3:5" x14ac:dyDescent="0.3">
      <c r="C88" s="234"/>
      <c r="D88" s="139"/>
      <c r="E88" s="234"/>
    </row>
    <row r="89" spans="3:5" x14ac:dyDescent="0.3">
      <c r="C89" s="234"/>
      <c r="D89" s="139"/>
      <c r="E89" s="234"/>
    </row>
    <row r="90" spans="3:5" x14ac:dyDescent="0.3">
      <c r="C90" s="234"/>
      <c r="D90" s="139"/>
      <c r="E90" s="234"/>
    </row>
    <row r="91" spans="3:5" x14ac:dyDescent="0.3">
      <c r="C91" s="234"/>
      <c r="D91" s="139"/>
      <c r="E91" s="234"/>
    </row>
    <row r="92" spans="3:5" x14ac:dyDescent="0.3">
      <c r="C92" s="234"/>
      <c r="D92" s="139"/>
      <c r="E92" s="234"/>
    </row>
    <row r="93" spans="3:5" x14ac:dyDescent="0.3">
      <c r="C93" s="234"/>
      <c r="D93" s="139"/>
      <c r="E93" s="234"/>
    </row>
    <row r="94" spans="3:5" x14ac:dyDescent="0.3">
      <c r="C94" s="234"/>
      <c r="D94" s="139"/>
      <c r="E94" s="234"/>
    </row>
    <row r="95" spans="3:5" x14ac:dyDescent="0.3">
      <c r="C95" s="234"/>
      <c r="D95" s="139"/>
      <c r="E95" s="234"/>
    </row>
    <row r="96" spans="3:5" x14ac:dyDescent="0.3">
      <c r="C96" s="234"/>
      <c r="D96" s="139"/>
      <c r="E96" s="234"/>
    </row>
    <row r="97" spans="3:5" x14ac:dyDescent="0.3">
      <c r="C97" s="234"/>
      <c r="D97" s="139"/>
      <c r="E97" s="234"/>
    </row>
    <row r="98" spans="3:5" x14ac:dyDescent="0.3">
      <c r="C98" s="234"/>
      <c r="D98" s="139"/>
      <c r="E98" s="234"/>
    </row>
    <row r="99" spans="3:5" x14ac:dyDescent="0.3">
      <c r="C99" s="234"/>
      <c r="D99" s="139"/>
      <c r="E99" s="234"/>
    </row>
    <row r="100" spans="3:5" x14ac:dyDescent="0.3">
      <c r="C100" s="234"/>
      <c r="D100" s="139"/>
      <c r="E100" s="234"/>
    </row>
    <row r="101" spans="3:5" x14ac:dyDescent="0.3">
      <c r="C101" s="234"/>
      <c r="D101" s="139"/>
      <c r="E101" s="234"/>
    </row>
    <row r="102" spans="3:5" x14ac:dyDescent="0.3">
      <c r="C102" s="234"/>
      <c r="D102" s="139"/>
      <c r="E102" s="234"/>
    </row>
    <row r="103" spans="3:5" x14ac:dyDescent="0.3">
      <c r="C103" s="234"/>
      <c r="D103" s="139"/>
      <c r="E103" s="234"/>
    </row>
    <row r="104" spans="3:5" x14ac:dyDescent="0.3">
      <c r="C104" s="234"/>
      <c r="D104" s="139"/>
      <c r="E104" s="234"/>
    </row>
    <row r="105" spans="3:5" x14ac:dyDescent="0.3">
      <c r="C105" s="234"/>
      <c r="D105" s="139"/>
      <c r="E105" s="234"/>
    </row>
    <row r="106" spans="3:5" x14ac:dyDescent="0.3">
      <c r="C106" s="234"/>
      <c r="D106" s="139"/>
      <c r="E106" s="234"/>
    </row>
    <row r="107" spans="3:5" x14ac:dyDescent="0.3">
      <c r="C107" s="234"/>
      <c r="D107" s="139"/>
      <c r="E107" s="234"/>
    </row>
    <row r="108" spans="3:5" x14ac:dyDescent="0.3">
      <c r="C108" s="234"/>
      <c r="D108" s="139"/>
      <c r="E108" s="234"/>
    </row>
    <row r="109" spans="3:5" x14ac:dyDescent="0.3">
      <c r="C109" s="234"/>
      <c r="D109" s="139"/>
      <c r="E109" s="234"/>
    </row>
    <row r="110" spans="3:5" x14ac:dyDescent="0.3">
      <c r="C110" s="234"/>
      <c r="D110" s="139"/>
      <c r="E110" s="234"/>
    </row>
    <row r="111" spans="3:5" x14ac:dyDescent="0.3">
      <c r="C111" s="234"/>
      <c r="D111" s="139"/>
      <c r="E111" s="234"/>
    </row>
    <row r="112" spans="3:5" x14ac:dyDescent="0.3">
      <c r="C112" s="234"/>
      <c r="D112" s="139"/>
      <c r="E112" s="234"/>
    </row>
    <row r="113" spans="3:5" x14ac:dyDescent="0.3">
      <c r="C113" s="234"/>
      <c r="D113" s="139"/>
      <c r="E113" s="234"/>
    </row>
    <row r="114" spans="3:5" x14ac:dyDescent="0.3">
      <c r="C114" s="234"/>
      <c r="D114" s="139"/>
      <c r="E114" s="234"/>
    </row>
    <row r="115" spans="3:5" x14ac:dyDescent="0.3">
      <c r="C115" s="234"/>
      <c r="D115" s="139"/>
      <c r="E115" s="234"/>
    </row>
    <row r="116" spans="3:5" x14ac:dyDescent="0.3">
      <c r="C116" s="234"/>
      <c r="D116" s="139"/>
      <c r="E116" s="234"/>
    </row>
    <row r="117" spans="3:5" x14ac:dyDescent="0.3">
      <c r="C117" s="234"/>
      <c r="D117" s="139"/>
      <c r="E117" s="234"/>
    </row>
    <row r="118" spans="3:5" x14ac:dyDescent="0.3">
      <c r="C118" s="234"/>
      <c r="D118" s="139"/>
      <c r="E118" s="234"/>
    </row>
    <row r="119" spans="3:5" x14ac:dyDescent="0.3">
      <c r="C119" s="234"/>
      <c r="D119" s="139"/>
      <c r="E119" s="234"/>
    </row>
    <row r="120" spans="3:5" x14ac:dyDescent="0.3">
      <c r="C120" s="234"/>
      <c r="D120" s="139"/>
      <c r="E120" s="234"/>
    </row>
    <row r="121" spans="3:5" x14ac:dyDescent="0.3">
      <c r="C121" s="234"/>
      <c r="D121" s="139"/>
      <c r="E121" s="234"/>
    </row>
    <row r="122" spans="3:5" x14ac:dyDescent="0.3">
      <c r="C122" s="234"/>
      <c r="D122" s="139"/>
      <c r="E122" s="234"/>
    </row>
    <row r="123" spans="3:5" x14ac:dyDescent="0.3">
      <c r="C123" s="234"/>
      <c r="D123" s="139"/>
      <c r="E123" s="234"/>
    </row>
    <row r="124" spans="3:5" x14ac:dyDescent="0.3">
      <c r="C124" s="234"/>
      <c r="D124" s="139"/>
      <c r="E124" s="234"/>
    </row>
    <row r="125" spans="3:5" x14ac:dyDescent="0.3">
      <c r="C125" s="234"/>
      <c r="D125" s="139"/>
      <c r="E125" s="234"/>
    </row>
    <row r="126" spans="3:5" x14ac:dyDescent="0.3">
      <c r="C126" s="234"/>
      <c r="D126" s="139"/>
      <c r="E126" s="234"/>
    </row>
    <row r="127" spans="3:5" x14ac:dyDescent="0.3">
      <c r="C127" s="234"/>
      <c r="D127" s="139"/>
      <c r="E127" s="234"/>
    </row>
    <row r="128" spans="3:5" x14ac:dyDescent="0.3">
      <c r="C128" s="234"/>
      <c r="D128" s="139"/>
      <c r="E128" s="234"/>
    </row>
    <row r="129" spans="3:5" x14ac:dyDescent="0.3">
      <c r="C129" s="234"/>
      <c r="D129" s="139"/>
      <c r="E129" s="234"/>
    </row>
    <row r="130" spans="3:5" x14ac:dyDescent="0.3">
      <c r="C130" s="234"/>
      <c r="D130" s="139"/>
      <c r="E130" s="234"/>
    </row>
    <row r="131" spans="3:5" x14ac:dyDescent="0.3">
      <c r="C131" s="234"/>
      <c r="D131" s="139"/>
      <c r="E131" s="234"/>
    </row>
    <row r="132" spans="3:5" x14ac:dyDescent="0.3">
      <c r="C132" s="234"/>
      <c r="D132" s="139"/>
      <c r="E132" s="234"/>
    </row>
    <row r="133" spans="3:5" x14ac:dyDescent="0.3">
      <c r="C133" s="234"/>
      <c r="D133" s="139"/>
      <c r="E133" s="234"/>
    </row>
    <row r="134" spans="3:5" x14ac:dyDescent="0.3">
      <c r="C134" s="234"/>
      <c r="D134" s="139"/>
      <c r="E134" s="234"/>
    </row>
    <row r="135" spans="3:5" x14ac:dyDescent="0.3">
      <c r="C135" s="234"/>
      <c r="D135" s="139"/>
      <c r="E135" s="234"/>
    </row>
    <row r="136" spans="3:5" x14ac:dyDescent="0.3">
      <c r="C136" s="234"/>
      <c r="D136" s="139"/>
      <c r="E136" s="234"/>
    </row>
    <row r="137" spans="3:5" x14ac:dyDescent="0.3">
      <c r="C137" s="234"/>
      <c r="D137" s="139"/>
      <c r="E137" s="234"/>
    </row>
    <row r="138" spans="3:5" x14ac:dyDescent="0.3">
      <c r="C138" s="234"/>
      <c r="D138" s="139"/>
      <c r="E138" s="234"/>
    </row>
    <row r="139" spans="3:5" x14ac:dyDescent="0.3">
      <c r="C139" s="234"/>
      <c r="D139" s="139"/>
      <c r="E139" s="234"/>
    </row>
    <row r="140" spans="3:5" x14ac:dyDescent="0.3">
      <c r="C140" s="234"/>
      <c r="D140" s="139"/>
      <c r="E140" s="234"/>
    </row>
    <row r="141" spans="3:5" x14ac:dyDescent="0.3">
      <c r="C141" s="234"/>
      <c r="D141" s="139"/>
      <c r="E141" s="234"/>
    </row>
    <row r="142" spans="3:5" x14ac:dyDescent="0.3">
      <c r="C142" s="234"/>
      <c r="D142" s="139"/>
      <c r="E142" s="234"/>
    </row>
    <row r="143" spans="3:5" x14ac:dyDescent="0.3">
      <c r="C143" s="234"/>
      <c r="D143" s="139"/>
      <c r="E143" s="234"/>
    </row>
    <row r="144" spans="3:5" x14ac:dyDescent="0.3">
      <c r="C144" s="234"/>
      <c r="D144" s="139"/>
      <c r="E144" s="234"/>
    </row>
    <row r="145" spans="3:5" x14ac:dyDescent="0.3">
      <c r="C145" s="234"/>
      <c r="D145" s="139"/>
      <c r="E145" s="234"/>
    </row>
    <row r="146" spans="3:5" x14ac:dyDescent="0.3">
      <c r="C146" s="234"/>
      <c r="D146" s="139"/>
      <c r="E146" s="234"/>
    </row>
    <row r="147" spans="3:5" x14ac:dyDescent="0.3">
      <c r="C147" s="234"/>
      <c r="D147" s="139"/>
      <c r="E147" s="234"/>
    </row>
    <row r="148" spans="3:5" x14ac:dyDescent="0.3">
      <c r="C148" s="234"/>
      <c r="D148" s="139"/>
      <c r="E148" s="234"/>
    </row>
    <row r="149" spans="3:5" x14ac:dyDescent="0.3">
      <c r="C149" s="234"/>
      <c r="D149" s="139"/>
      <c r="E149" s="234"/>
    </row>
    <row r="150" spans="3:5" x14ac:dyDescent="0.3">
      <c r="C150" s="234"/>
      <c r="D150" s="139"/>
      <c r="E150" s="234"/>
    </row>
    <row r="151" spans="3:5" x14ac:dyDescent="0.3">
      <c r="C151" s="234"/>
      <c r="D151" s="139"/>
      <c r="E151" s="234"/>
    </row>
    <row r="152" spans="3:5" x14ac:dyDescent="0.3">
      <c r="C152" s="234"/>
      <c r="D152" s="139"/>
      <c r="E152" s="234"/>
    </row>
    <row r="153" spans="3:5" x14ac:dyDescent="0.3">
      <c r="C153" s="234"/>
      <c r="D153" s="139"/>
      <c r="E153" s="234"/>
    </row>
    <row r="154" spans="3:5" x14ac:dyDescent="0.3">
      <c r="C154" s="234"/>
      <c r="D154" s="139"/>
      <c r="E154" s="234"/>
    </row>
    <row r="155" spans="3:5" x14ac:dyDescent="0.3">
      <c r="C155" s="234"/>
      <c r="D155" s="139"/>
      <c r="E155" s="234"/>
    </row>
    <row r="156" spans="3:5" x14ac:dyDescent="0.3">
      <c r="C156" s="234"/>
      <c r="D156" s="139"/>
      <c r="E156" s="234"/>
    </row>
    <row r="157" spans="3:5" x14ac:dyDescent="0.3">
      <c r="C157" s="234"/>
      <c r="D157" s="139"/>
      <c r="E157" s="234"/>
    </row>
    <row r="158" spans="3:5" x14ac:dyDescent="0.3">
      <c r="C158" s="234"/>
      <c r="D158" s="139"/>
      <c r="E158" s="234"/>
    </row>
    <row r="159" spans="3:5" x14ac:dyDescent="0.3">
      <c r="C159" s="234"/>
      <c r="D159" s="139"/>
      <c r="E159" s="234"/>
    </row>
    <row r="160" spans="3:5" x14ac:dyDescent="0.3">
      <c r="C160" s="234"/>
      <c r="D160" s="139"/>
      <c r="E160" s="234"/>
    </row>
    <row r="161" spans="3:5" x14ac:dyDescent="0.3">
      <c r="C161" s="234"/>
      <c r="D161" s="139"/>
      <c r="E161" s="234"/>
    </row>
    <row r="162" spans="3:5" x14ac:dyDescent="0.3">
      <c r="C162" s="234"/>
      <c r="D162" s="139"/>
      <c r="E162" s="234"/>
    </row>
    <row r="163" spans="3:5" x14ac:dyDescent="0.3">
      <c r="C163" s="234"/>
      <c r="D163" s="139"/>
      <c r="E163" s="234"/>
    </row>
    <row r="164" spans="3:5" x14ac:dyDescent="0.3">
      <c r="C164" s="234"/>
      <c r="D164" s="139"/>
      <c r="E164" s="234"/>
    </row>
    <row r="165" spans="3:5" x14ac:dyDescent="0.3">
      <c r="C165" s="234"/>
      <c r="D165" s="139"/>
      <c r="E165" s="234"/>
    </row>
    <row r="166" spans="3:5" x14ac:dyDescent="0.3">
      <c r="C166" s="234"/>
      <c r="D166" s="139"/>
      <c r="E166" s="234"/>
    </row>
    <row r="167" spans="3:5" x14ac:dyDescent="0.3">
      <c r="C167" s="234"/>
      <c r="D167" s="139"/>
      <c r="E167" s="234"/>
    </row>
    <row r="168" spans="3:5" x14ac:dyDescent="0.3">
      <c r="C168" s="234"/>
      <c r="D168" s="139"/>
      <c r="E168" s="234"/>
    </row>
    <row r="169" spans="3:5" x14ac:dyDescent="0.3">
      <c r="C169" s="234"/>
      <c r="D169" s="139"/>
      <c r="E169" s="234"/>
    </row>
    <row r="170" spans="3:5" x14ac:dyDescent="0.3">
      <c r="C170" s="234"/>
      <c r="D170" s="139"/>
      <c r="E170" s="234"/>
    </row>
    <row r="171" spans="3:5" x14ac:dyDescent="0.3">
      <c r="C171" s="234"/>
      <c r="D171" s="139"/>
      <c r="E171" s="234"/>
    </row>
    <row r="172" spans="3:5" x14ac:dyDescent="0.3">
      <c r="C172" s="234"/>
      <c r="D172" s="139"/>
      <c r="E172" s="234"/>
    </row>
    <row r="173" spans="3:5" x14ac:dyDescent="0.3">
      <c r="C173" s="234"/>
      <c r="D173" s="139"/>
      <c r="E173" s="234"/>
    </row>
    <row r="174" spans="3:5" x14ac:dyDescent="0.3">
      <c r="C174" s="234"/>
      <c r="D174" s="139"/>
      <c r="E174" s="234"/>
    </row>
    <row r="175" spans="3:5" x14ac:dyDescent="0.3">
      <c r="C175" s="234"/>
      <c r="D175" s="139"/>
      <c r="E175" s="234"/>
    </row>
    <row r="176" spans="3:5" x14ac:dyDescent="0.3">
      <c r="C176" s="234"/>
      <c r="D176" s="139"/>
      <c r="E176" s="234"/>
    </row>
    <row r="177" spans="3:5" x14ac:dyDescent="0.3">
      <c r="C177" s="234"/>
      <c r="D177" s="139"/>
      <c r="E177" s="234"/>
    </row>
    <row r="178" spans="3:5" x14ac:dyDescent="0.3">
      <c r="C178" s="234"/>
      <c r="D178" s="139"/>
      <c r="E178" s="234"/>
    </row>
    <row r="179" spans="3:5" x14ac:dyDescent="0.3">
      <c r="C179" s="234"/>
      <c r="D179" s="139"/>
      <c r="E179" s="234"/>
    </row>
    <row r="180" spans="3:5" x14ac:dyDescent="0.3">
      <c r="C180" s="234"/>
      <c r="D180" s="139"/>
      <c r="E180" s="234"/>
    </row>
    <row r="181" spans="3:5" x14ac:dyDescent="0.3">
      <c r="C181" s="234"/>
      <c r="D181" s="139"/>
      <c r="E181" s="234"/>
    </row>
    <row r="182" spans="3:5" x14ac:dyDescent="0.3">
      <c r="C182" s="234"/>
      <c r="D182" s="139"/>
      <c r="E182" s="234"/>
    </row>
    <row r="183" spans="3:5" x14ac:dyDescent="0.3">
      <c r="C183" s="234"/>
      <c r="D183" s="139"/>
      <c r="E183" s="234"/>
    </row>
    <row r="184" spans="3:5" x14ac:dyDescent="0.3">
      <c r="C184" s="234"/>
      <c r="D184" s="139"/>
      <c r="E184" s="234"/>
    </row>
    <row r="185" spans="3:5" x14ac:dyDescent="0.3">
      <c r="C185" s="234"/>
      <c r="D185" s="139"/>
      <c r="E185" s="234"/>
    </row>
    <row r="186" spans="3:5" x14ac:dyDescent="0.3">
      <c r="C186" s="234"/>
      <c r="D186" s="139"/>
      <c r="E186" s="234"/>
    </row>
    <row r="187" spans="3:5" x14ac:dyDescent="0.3">
      <c r="C187" s="234"/>
      <c r="D187" s="139"/>
      <c r="E187" s="234"/>
    </row>
    <row r="188" spans="3:5" x14ac:dyDescent="0.3">
      <c r="C188" s="234"/>
      <c r="D188" s="139"/>
      <c r="E188" s="234"/>
    </row>
    <row r="189" spans="3:5" x14ac:dyDescent="0.3">
      <c r="C189" s="234"/>
      <c r="D189" s="139"/>
      <c r="E189" s="234"/>
    </row>
    <row r="190" spans="3:5" x14ac:dyDescent="0.3">
      <c r="C190" s="234"/>
      <c r="D190" s="139"/>
      <c r="E190" s="234"/>
    </row>
    <row r="191" spans="3:5" x14ac:dyDescent="0.3">
      <c r="C191" s="234"/>
      <c r="D191" s="139"/>
      <c r="E191" s="234"/>
    </row>
    <row r="192" spans="3:5" x14ac:dyDescent="0.3">
      <c r="C192" s="234"/>
      <c r="D192" s="139"/>
      <c r="E192" s="234"/>
    </row>
    <row r="193" spans="3:5" x14ac:dyDescent="0.3">
      <c r="C193" s="234"/>
      <c r="D193" s="139"/>
      <c r="E193" s="234"/>
    </row>
    <row r="194" spans="3:5" x14ac:dyDescent="0.3">
      <c r="C194" s="234"/>
      <c r="D194" s="139"/>
      <c r="E194" s="234"/>
    </row>
    <row r="195" spans="3:5" x14ac:dyDescent="0.3">
      <c r="C195" s="234"/>
      <c r="D195" s="139"/>
      <c r="E195" s="234"/>
    </row>
    <row r="196" spans="3:5" x14ac:dyDescent="0.3">
      <c r="C196" s="234"/>
      <c r="D196" s="139"/>
      <c r="E196" s="234"/>
    </row>
    <row r="197" spans="3:5" x14ac:dyDescent="0.3">
      <c r="C197" s="234"/>
      <c r="D197" s="139"/>
      <c r="E197" s="234"/>
    </row>
    <row r="198" spans="3:5" x14ac:dyDescent="0.3">
      <c r="C198" s="234"/>
      <c r="D198" s="139"/>
      <c r="E198" s="234"/>
    </row>
    <row r="199" spans="3:5" x14ac:dyDescent="0.3">
      <c r="C199" s="234"/>
      <c r="D199" s="139"/>
      <c r="E199" s="234"/>
    </row>
    <row r="200" spans="3:5" x14ac:dyDescent="0.3">
      <c r="C200" s="234"/>
      <c r="D200" s="139"/>
      <c r="E200" s="234"/>
    </row>
    <row r="201" spans="3:5" x14ac:dyDescent="0.3">
      <c r="C201" s="234"/>
      <c r="D201" s="139"/>
      <c r="E201" s="234"/>
    </row>
    <row r="202" spans="3:5" x14ac:dyDescent="0.3">
      <c r="C202" s="234"/>
      <c r="D202" s="139"/>
      <c r="E202" s="234"/>
    </row>
    <row r="203" spans="3:5" x14ac:dyDescent="0.3">
      <c r="C203" s="234"/>
      <c r="D203" s="139"/>
      <c r="E203" s="234"/>
    </row>
    <row r="204" spans="3:5" x14ac:dyDescent="0.3">
      <c r="C204" s="234"/>
      <c r="D204" s="139"/>
      <c r="E204" s="234"/>
    </row>
    <row r="205" spans="3:5" x14ac:dyDescent="0.3">
      <c r="C205" s="234"/>
      <c r="D205" s="139"/>
      <c r="E205" s="234"/>
    </row>
    <row r="206" spans="3:5" x14ac:dyDescent="0.3">
      <c r="C206" s="234"/>
      <c r="D206" s="139"/>
      <c r="E206" s="234"/>
    </row>
    <row r="207" spans="3:5" x14ac:dyDescent="0.3">
      <c r="C207" s="234"/>
      <c r="D207" s="139"/>
      <c r="E207" s="234"/>
    </row>
    <row r="208" spans="3:5" x14ac:dyDescent="0.3">
      <c r="C208" s="234"/>
      <c r="D208" s="139"/>
      <c r="E208" s="234"/>
    </row>
    <row r="209" spans="3:5" x14ac:dyDescent="0.3">
      <c r="C209" s="234"/>
      <c r="D209" s="139"/>
      <c r="E209" s="234"/>
    </row>
    <row r="210" spans="3:5" x14ac:dyDescent="0.3">
      <c r="C210" s="234"/>
      <c r="D210" s="139"/>
      <c r="E210" s="234"/>
    </row>
    <row r="211" spans="3:5" x14ac:dyDescent="0.3">
      <c r="C211" s="234"/>
      <c r="D211" s="139"/>
      <c r="E211" s="234"/>
    </row>
    <row r="212" spans="3:5" x14ac:dyDescent="0.3">
      <c r="C212" s="234"/>
      <c r="D212" s="139"/>
      <c r="E212" s="234"/>
    </row>
    <row r="213" spans="3:5" x14ac:dyDescent="0.3">
      <c r="C213" s="234"/>
      <c r="D213" s="139"/>
      <c r="E213" s="234"/>
    </row>
    <row r="214" spans="3:5" x14ac:dyDescent="0.3">
      <c r="C214" s="234"/>
      <c r="D214" s="139"/>
      <c r="E214" s="234"/>
    </row>
    <row r="215" spans="3:5" x14ac:dyDescent="0.3">
      <c r="C215" s="234"/>
      <c r="D215" s="139"/>
      <c r="E215" s="234"/>
    </row>
    <row r="216" spans="3:5" x14ac:dyDescent="0.3">
      <c r="C216" s="234"/>
      <c r="D216" s="139"/>
      <c r="E216" s="234"/>
    </row>
    <row r="217" spans="3:5" x14ac:dyDescent="0.3">
      <c r="C217" s="234"/>
      <c r="D217" s="139"/>
      <c r="E217" s="234"/>
    </row>
    <row r="218" spans="3:5" x14ac:dyDescent="0.3">
      <c r="C218" s="234"/>
      <c r="D218" s="139"/>
      <c r="E218" s="234"/>
    </row>
    <row r="219" spans="3:5" x14ac:dyDescent="0.3">
      <c r="C219" s="234"/>
      <c r="D219" s="139"/>
      <c r="E219" s="234"/>
    </row>
    <row r="220" spans="3:5" x14ac:dyDescent="0.3">
      <c r="C220" s="234"/>
      <c r="D220" s="139"/>
      <c r="E220" s="234"/>
    </row>
    <row r="221" spans="3:5" x14ac:dyDescent="0.3">
      <c r="C221" s="234"/>
      <c r="D221" s="139"/>
      <c r="E221" s="234"/>
    </row>
    <row r="222" spans="3:5" x14ac:dyDescent="0.3">
      <c r="C222" s="234"/>
      <c r="D222" s="139"/>
      <c r="E222" s="234"/>
    </row>
    <row r="223" spans="3:5" x14ac:dyDescent="0.3">
      <c r="C223" s="234"/>
      <c r="D223" s="139"/>
      <c r="E223" s="234"/>
    </row>
    <row r="224" spans="3:5" x14ac:dyDescent="0.3">
      <c r="C224" s="234"/>
      <c r="D224" s="139"/>
      <c r="E224" s="234"/>
    </row>
    <row r="225" spans="3:5" x14ac:dyDescent="0.3">
      <c r="C225" s="234"/>
      <c r="D225" s="139"/>
      <c r="E225" s="234"/>
    </row>
    <row r="226" spans="3:5" x14ac:dyDescent="0.3">
      <c r="C226" s="234"/>
      <c r="D226" s="139"/>
      <c r="E226" s="234"/>
    </row>
    <row r="227" spans="3:5" x14ac:dyDescent="0.3">
      <c r="C227" s="234"/>
      <c r="D227" s="139"/>
      <c r="E227" s="234"/>
    </row>
    <row r="228" spans="3:5" x14ac:dyDescent="0.3">
      <c r="C228" s="234"/>
      <c r="D228" s="139"/>
      <c r="E228" s="234"/>
    </row>
    <row r="229" spans="3:5" x14ac:dyDescent="0.3">
      <c r="C229" s="234"/>
      <c r="D229" s="139"/>
      <c r="E229" s="234"/>
    </row>
    <row r="230" spans="3:5" x14ac:dyDescent="0.3">
      <c r="C230" s="234"/>
      <c r="D230" s="139"/>
      <c r="E230" s="234"/>
    </row>
    <row r="231" spans="3:5" x14ac:dyDescent="0.3">
      <c r="C231" s="234"/>
      <c r="D231" s="139"/>
      <c r="E231" s="234"/>
    </row>
    <row r="232" spans="3:5" x14ac:dyDescent="0.3">
      <c r="C232" s="234"/>
      <c r="D232" s="139"/>
      <c r="E232" s="234"/>
    </row>
    <row r="233" spans="3:5" x14ac:dyDescent="0.3">
      <c r="C233" s="234"/>
      <c r="D233" s="139"/>
      <c r="E233" s="234"/>
    </row>
    <row r="234" spans="3:5" x14ac:dyDescent="0.3">
      <c r="C234" s="234"/>
      <c r="D234" s="139"/>
      <c r="E234" s="234"/>
    </row>
    <row r="235" spans="3:5" x14ac:dyDescent="0.3">
      <c r="C235" s="234"/>
      <c r="D235" s="139"/>
      <c r="E235" s="234"/>
    </row>
    <row r="236" spans="3:5" x14ac:dyDescent="0.3">
      <c r="C236" s="234"/>
      <c r="D236" s="139"/>
      <c r="E236" s="234"/>
    </row>
    <row r="237" spans="3:5" x14ac:dyDescent="0.3">
      <c r="C237" s="234"/>
      <c r="D237" s="139"/>
      <c r="E237" s="234"/>
    </row>
    <row r="238" spans="3:5" x14ac:dyDescent="0.3">
      <c r="C238" s="234"/>
      <c r="D238" s="139"/>
      <c r="E238" s="234"/>
    </row>
    <row r="239" spans="3:5" x14ac:dyDescent="0.3">
      <c r="C239" s="234"/>
      <c r="D239" s="139"/>
      <c r="E239" s="234"/>
    </row>
    <row r="240" spans="3:5" x14ac:dyDescent="0.3">
      <c r="C240" s="234"/>
      <c r="D240" s="139"/>
      <c r="E240" s="234"/>
    </row>
    <row r="241" spans="3:5" x14ac:dyDescent="0.3">
      <c r="C241" s="234"/>
      <c r="D241" s="139"/>
      <c r="E241" s="234"/>
    </row>
    <row r="242" spans="3:5" x14ac:dyDescent="0.3">
      <c r="C242" s="234"/>
      <c r="D242" s="139"/>
      <c r="E242" s="234"/>
    </row>
    <row r="243" spans="3:5" x14ac:dyDescent="0.3">
      <c r="C243" s="234"/>
      <c r="D243" s="139"/>
      <c r="E243" s="234"/>
    </row>
    <row r="244" spans="3:5" x14ac:dyDescent="0.3">
      <c r="C244" s="234"/>
      <c r="D244" s="139"/>
      <c r="E244" s="234"/>
    </row>
    <row r="245" spans="3:5" x14ac:dyDescent="0.3">
      <c r="C245" s="234"/>
      <c r="D245" s="139"/>
      <c r="E245" s="234"/>
    </row>
    <row r="246" spans="3:5" x14ac:dyDescent="0.3">
      <c r="C246" s="234"/>
      <c r="D246" s="139"/>
      <c r="E246" s="234"/>
    </row>
    <row r="247" spans="3:5" x14ac:dyDescent="0.3">
      <c r="C247" s="234"/>
      <c r="D247" s="139"/>
      <c r="E247" s="234"/>
    </row>
    <row r="248" spans="3:5" x14ac:dyDescent="0.3">
      <c r="C248" s="234"/>
      <c r="D248" s="139"/>
      <c r="E248" s="234"/>
    </row>
    <row r="249" spans="3:5" x14ac:dyDescent="0.3">
      <c r="C249" s="234"/>
      <c r="D249" s="139"/>
      <c r="E249" s="234"/>
    </row>
    <row r="250" spans="3:5" x14ac:dyDescent="0.3">
      <c r="C250" s="234"/>
      <c r="D250" s="139"/>
      <c r="E250" s="234"/>
    </row>
    <row r="251" spans="3:5" x14ac:dyDescent="0.3">
      <c r="C251" s="234"/>
      <c r="D251" s="139"/>
      <c r="E251" s="234"/>
    </row>
    <row r="252" spans="3:5" x14ac:dyDescent="0.3">
      <c r="C252" s="234"/>
      <c r="D252" s="139"/>
      <c r="E252" s="234"/>
    </row>
    <row r="253" spans="3:5" x14ac:dyDescent="0.3">
      <c r="C253" s="234"/>
      <c r="D253" s="139"/>
      <c r="E253" s="234"/>
    </row>
    <row r="254" spans="3:5" x14ac:dyDescent="0.3">
      <c r="C254" s="234"/>
      <c r="D254" s="139"/>
      <c r="E254" s="234"/>
    </row>
    <row r="255" spans="3:5" x14ac:dyDescent="0.3">
      <c r="C255" s="234"/>
      <c r="D255" s="139"/>
      <c r="E255" s="234"/>
    </row>
    <row r="256" spans="3:5" x14ac:dyDescent="0.3">
      <c r="C256" s="234"/>
      <c r="D256" s="139"/>
      <c r="E256" s="234"/>
    </row>
    <row r="257" spans="3:5" x14ac:dyDescent="0.3">
      <c r="C257" s="234"/>
      <c r="D257" s="139"/>
      <c r="E257" s="234"/>
    </row>
    <row r="258" spans="3:5" x14ac:dyDescent="0.3">
      <c r="C258" s="234"/>
      <c r="D258" s="139"/>
      <c r="E258" s="234"/>
    </row>
    <row r="259" spans="3:5" x14ac:dyDescent="0.3">
      <c r="C259" s="234"/>
      <c r="D259" s="139"/>
      <c r="E259" s="234"/>
    </row>
    <row r="260" spans="3:5" x14ac:dyDescent="0.3">
      <c r="C260" s="234"/>
      <c r="D260" s="139"/>
      <c r="E260" s="234"/>
    </row>
    <row r="261" spans="3:5" x14ac:dyDescent="0.3">
      <c r="C261" s="234"/>
      <c r="D261" s="139"/>
      <c r="E261" s="234"/>
    </row>
    <row r="262" spans="3:5" x14ac:dyDescent="0.3">
      <c r="C262" s="234"/>
      <c r="D262" s="139"/>
      <c r="E262" s="234"/>
    </row>
    <row r="263" spans="3:5" x14ac:dyDescent="0.3">
      <c r="C263" s="234"/>
      <c r="D263" s="139"/>
      <c r="E263" s="234"/>
    </row>
    <row r="264" spans="3:5" x14ac:dyDescent="0.3">
      <c r="C264" s="234"/>
      <c r="D264" s="139"/>
      <c r="E264" s="234"/>
    </row>
    <row r="265" spans="3:5" x14ac:dyDescent="0.3">
      <c r="C265" s="234"/>
      <c r="D265" s="139"/>
      <c r="E265" s="234"/>
    </row>
    <row r="266" spans="3:5" x14ac:dyDescent="0.3">
      <c r="C266" s="234"/>
      <c r="D266" s="139"/>
      <c r="E266" s="234"/>
    </row>
    <row r="267" spans="3:5" x14ac:dyDescent="0.3">
      <c r="C267" s="234"/>
      <c r="D267" s="139"/>
      <c r="E267" s="234"/>
    </row>
    <row r="268" spans="3:5" x14ac:dyDescent="0.3">
      <c r="C268" s="234"/>
      <c r="D268" s="139"/>
      <c r="E268" s="234"/>
    </row>
    <row r="269" spans="3:5" x14ac:dyDescent="0.3">
      <c r="C269" s="234"/>
      <c r="D269" s="139"/>
      <c r="E269" s="234"/>
    </row>
    <row r="270" spans="3:5" x14ac:dyDescent="0.3">
      <c r="C270" s="234"/>
      <c r="D270" s="139"/>
      <c r="E270" s="234"/>
    </row>
    <row r="271" spans="3:5" x14ac:dyDescent="0.3">
      <c r="C271" s="234"/>
      <c r="D271" s="139"/>
      <c r="E271" s="234"/>
    </row>
    <row r="272" spans="3:5" x14ac:dyDescent="0.3">
      <c r="C272" s="234"/>
      <c r="D272" s="139"/>
      <c r="E272" s="234"/>
    </row>
    <row r="273" spans="3:5" x14ac:dyDescent="0.3">
      <c r="C273" s="234"/>
      <c r="D273" s="139"/>
      <c r="E273" s="234"/>
    </row>
    <row r="274" spans="3:5" x14ac:dyDescent="0.3">
      <c r="C274" s="234"/>
      <c r="D274" s="139"/>
      <c r="E274" s="234"/>
    </row>
    <row r="275" spans="3:5" x14ac:dyDescent="0.3">
      <c r="C275" s="234"/>
      <c r="D275" s="139"/>
      <c r="E275" s="234"/>
    </row>
    <row r="276" spans="3:5" x14ac:dyDescent="0.3">
      <c r="C276" s="234"/>
      <c r="D276" s="139"/>
      <c r="E276" s="234"/>
    </row>
    <row r="277" spans="3:5" x14ac:dyDescent="0.3">
      <c r="C277" s="234"/>
      <c r="D277" s="139"/>
      <c r="E277" s="234"/>
    </row>
    <row r="278" spans="3:5" x14ac:dyDescent="0.3">
      <c r="C278" s="234"/>
      <c r="D278" s="139"/>
      <c r="E278" s="234"/>
    </row>
    <row r="279" spans="3:5" x14ac:dyDescent="0.3">
      <c r="C279" s="234"/>
      <c r="D279" s="139"/>
      <c r="E279" s="234"/>
    </row>
    <row r="280" spans="3:5" x14ac:dyDescent="0.3">
      <c r="C280" s="234"/>
      <c r="D280" s="139"/>
      <c r="E280" s="234"/>
    </row>
    <row r="281" spans="3:5" x14ac:dyDescent="0.3">
      <c r="C281" s="234"/>
      <c r="D281" s="139"/>
      <c r="E281" s="234"/>
    </row>
    <row r="282" spans="3:5" x14ac:dyDescent="0.3">
      <c r="C282" s="234"/>
      <c r="D282" s="139"/>
      <c r="E282" s="234"/>
    </row>
    <row r="283" spans="3:5" x14ac:dyDescent="0.3">
      <c r="C283" s="234"/>
      <c r="D283" s="139"/>
      <c r="E283" s="234"/>
    </row>
    <row r="284" spans="3:5" x14ac:dyDescent="0.3">
      <c r="C284" s="234"/>
      <c r="D284" s="139"/>
      <c r="E284" s="234"/>
    </row>
    <row r="285" spans="3:5" x14ac:dyDescent="0.3">
      <c r="C285" s="234"/>
      <c r="D285" s="139"/>
      <c r="E285" s="234"/>
    </row>
    <row r="286" spans="3:5" x14ac:dyDescent="0.3">
      <c r="C286" s="234"/>
      <c r="D286" s="139"/>
      <c r="E286" s="234"/>
    </row>
    <row r="287" spans="3:5" x14ac:dyDescent="0.3">
      <c r="C287" s="234"/>
      <c r="D287" s="139"/>
      <c r="E287" s="234"/>
    </row>
    <row r="288" spans="3:5" x14ac:dyDescent="0.3">
      <c r="C288" s="234"/>
      <c r="D288" s="139"/>
      <c r="E288" s="234"/>
    </row>
    <row r="289" spans="3:5" x14ac:dyDescent="0.3">
      <c r="C289" s="234"/>
      <c r="D289" s="139"/>
      <c r="E289" s="234"/>
    </row>
    <row r="290" spans="3:5" x14ac:dyDescent="0.3">
      <c r="C290" s="234"/>
      <c r="D290" s="139"/>
      <c r="E290" s="234"/>
    </row>
    <row r="291" spans="3:5" x14ac:dyDescent="0.3">
      <c r="C291" s="234"/>
      <c r="D291" s="139"/>
      <c r="E291" s="234"/>
    </row>
    <row r="292" spans="3:5" x14ac:dyDescent="0.3">
      <c r="C292" s="234"/>
      <c r="D292" s="139"/>
      <c r="E292" s="234"/>
    </row>
    <row r="293" spans="3:5" x14ac:dyDescent="0.3">
      <c r="C293" s="234"/>
      <c r="D293" s="139"/>
      <c r="E293" s="234"/>
    </row>
    <row r="294" spans="3:5" x14ac:dyDescent="0.3">
      <c r="C294" s="234"/>
      <c r="D294" s="139"/>
      <c r="E294" s="234"/>
    </row>
    <row r="295" spans="3:5" x14ac:dyDescent="0.3">
      <c r="C295" s="234"/>
      <c r="D295" s="139"/>
      <c r="E295" s="234"/>
    </row>
    <row r="296" spans="3:5" x14ac:dyDescent="0.3">
      <c r="C296" s="234"/>
      <c r="D296" s="139"/>
      <c r="E296" s="234"/>
    </row>
    <row r="297" spans="3:5" x14ac:dyDescent="0.3">
      <c r="C297" s="234"/>
      <c r="D297" s="139"/>
      <c r="E297" s="234"/>
    </row>
    <row r="298" spans="3:5" x14ac:dyDescent="0.3">
      <c r="C298" s="234"/>
      <c r="D298" s="139"/>
      <c r="E298" s="234"/>
    </row>
    <row r="299" spans="3:5" x14ac:dyDescent="0.3">
      <c r="C299" s="234"/>
      <c r="D299" s="139"/>
      <c r="E299" s="234"/>
    </row>
    <row r="300" spans="3:5" x14ac:dyDescent="0.3">
      <c r="C300" s="234"/>
      <c r="D300" s="139"/>
      <c r="E300" s="234"/>
    </row>
    <row r="301" spans="3:5" x14ac:dyDescent="0.3">
      <c r="C301" s="234"/>
      <c r="D301" s="139"/>
      <c r="E301" s="234"/>
    </row>
    <row r="302" spans="3:5" x14ac:dyDescent="0.3">
      <c r="C302" s="234"/>
      <c r="D302" s="139"/>
      <c r="E302" s="234"/>
    </row>
    <row r="303" spans="3:5" x14ac:dyDescent="0.3">
      <c r="C303" s="234"/>
      <c r="D303" s="139"/>
      <c r="E303" s="234"/>
    </row>
    <row r="304" spans="3:5" x14ac:dyDescent="0.3">
      <c r="C304" s="234"/>
      <c r="D304" s="139"/>
      <c r="E304" s="234"/>
    </row>
    <row r="305" spans="3:5" x14ac:dyDescent="0.3">
      <c r="C305" s="234"/>
      <c r="D305" s="139"/>
      <c r="E305" s="234"/>
    </row>
    <row r="306" spans="3:5" x14ac:dyDescent="0.3">
      <c r="C306" s="234"/>
      <c r="D306" s="139"/>
      <c r="E306" s="234"/>
    </row>
    <row r="307" spans="3:5" x14ac:dyDescent="0.3">
      <c r="C307" s="234"/>
      <c r="D307" s="139"/>
      <c r="E307" s="234"/>
    </row>
    <row r="308" spans="3:5" x14ac:dyDescent="0.3">
      <c r="C308" s="234"/>
      <c r="D308" s="139"/>
      <c r="E308" s="234"/>
    </row>
    <row r="309" spans="3:5" x14ac:dyDescent="0.3">
      <c r="C309" s="234"/>
      <c r="D309" s="139"/>
      <c r="E309" s="234"/>
    </row>
    <row r="310" spans="3:5" x14ac:dyDescent="0.3">
      <c r="C310" s="234"/>
      <c r="D310" s="139"/>
      <c r="E310" s="234"/>
    </row>
    <row r="311" spans="3:5" x14ac:dyDescent="0.3">
      <c r="C311" s="234"/>
      <c r="D311" s="139"/>
      <c r="E311" s="234"/>
    </row>
    <row r="312" spans="3:5" x14ac:dyDescent="0.3">
      <c r="C312" s="234"/>
      <c r="D312" s="139"/>
      <c r="E312" s="234"/>
    </row>
    <row r="313" spans="3:5" x14ac:dyDescent="0.3">
      <c r="C313" s="234"/>
      <c r="D313" s="139"/>
      <c r="E313" s="234"/>
    </row>
    <row r="314" spans="3:5" x14ac:dyDescent="0.3">
      <c r="C314" s="234"/>
      <c r="D314" s="139"/>
      <c r="E314" s="234"/>
    </row>
    <row r="315" spans="3:5" x14ac:dyDescent="0.3">
      <c r="C315" s="234"/>
      <c r="D315" s="139"/>
      <c r="E315" s="234"/>
    </row>
    <row r="316" spans="3:5" x14ac:dyDescent="0.3">
      <c r="C316" s="234"/>
      <c r="D316" s="139"/>
      <c r="E316" s="234"/>
    </row>
    <row r="317" spans="3:5" x14ac:dyDescent="0.3">
      <c r="C317" s="234"/>
      <c r="D317" s="139"/>
      <c r="E317" s="234"/>
    </row>
    <row r="318" spans="3:5" x14ac:dyDescent="0.3">
      <c r="C318" s="234"/>
      <c r="D318" s="139"/>
      <c r="E318" s="234"/>
    </row>
    <row r="319" spans="3:5" x14ac:dyDescent="0.3">
      <c r="C319" s="234"/>
      <c r="D319" s="139"/>
      <c r="E319" s="234"/>
    </row>
    <row r="320" spans="3:5" x14ac:dyDescent="0.3">
      <c r="C320" s="234"/>
      <c r="D320" s="139"/>
      <c r="E320" s="234"/>
    </row>
    <row r="321" spans="3:5" x14ac:dyDescent="0.3">
      <c r="C321" s="234"/>
      <c r="D321" s="139"/>
      <c r="E321" s="234"/>
    </row>
    <row r="322" spans="3:5" x14ac:dyDescent="0.3">
      <c r="C322" s="234"/>
      <c r="D322" s="139"/>
      <c r="E322" s="234"/>
    </row>
    <row r="323" spans="3:5" x14ac:dyDescent="0.3">
      <c r="C323" s="234"/>
      <c r="D323" s="139"/>
      <c r="E323" s="234"/>
    </row>
    <row r="324" spans="3:5" x14ac:dyDescent="0.3">
      <c r="C324" s="234"/>
      <c r="D324" s="139"/>
      <c r="E324" s="234"/>
    </row>
    <row r="325" spans="3:5" x14ac:dyDescent="0.3">
      <c r="C325" s="234"/>
      <c r="D325" s="139"/>
      <c r="E325" s="234"/>
    </row>
    <row r="326" spans="3:5" x14ac:dyDescent="0.3">
      <c r="C326" s="234"/>
      <c r="D326" s="139"/>
      <c r="E326" s="234"/>
    </row>
    <row r="327" spans="3:5" x14ac:dyDescent="0.3">
      <c r="C327" s="234"/>
      <c r="D327" s="139"/>
      <c r="E327" s="234"/>
    </row>
    <row r="328" spans="3:5" x14ac:dyDescent="0.3">
      <c r="C328" s="234"/>
      <c r="D328" s="139"/>
      <c r="E328" s="234"/>
    </row>
    <row r="329" spans="3:5" x14ac:dyDescent="0.3">
      <c r="C329" s="234"/>
      <c r="D329" s="139"/>
      <c r="E329" s="234"/>
    </row>
    <row r="330" spans="3:5" x14ac:dyDescent="0.3">
      <c r="C330" s="234"/>
      <c r="D330" s="139"/>
      <c r="E330" s="234"/>
    </row>
    <row r="331" spans="3:5" x14ac:dyDescent="0.3">
      <c r="C331" s="234"/>
      <c r="D331" s="139"/>
      <c r="E331" s="234"/>
    </row>
    <row r="332" spans="3:5" x14ac:dyDescent="0.3">
      <c r="C332" s="234"/>
      <c r="D332" s="139"/>
      <c r="E332" s="234"/>
    </row>
    <row r="333" spans="3:5" x14ac:dyDescent="0.3">
      <c r="C333" s="234"/>
      <c r="D333" s="139"/>
      <c r="E333" s="234"/>
    </row>
    <row r="334" spans="3:5" x14ac:dyDescent="0.3">
      <c r="C334" s="234"/>
      <c r="D334" s="139"/>
      <c r="E334" s="234"/>
    </row>
    <row r="335" spans="3:5" x14ac:dyDescent="0.3">
      <c r="C335" s="234"/>
      <c r="D335" s="139"/>
      <c r="E335" s="234"/>
    </row>
    <row r="336" spans="3:5" x14ac:dyDescent="0.3">
      <c r="C336" s="234"/>
      <c r="D336" s="139"/>
      <c r="E336" s="234"/>
    </row>
    <row r="337" spans="3:5" x14ac:dyDescent="0.3">
      <c r="C337" s="234"/>
      <c r="D337" s="139"/>
      <c r="E337" s="234"/>
    </row>
    <row r="338" spans="3:5" x14ac:dyDescent="0.3">
      <c r="C338" s="234"/>
      <c r="D338" s="139"/>
      <c r="E338" s="234"/>
    </row>
    <row r="339" spans="3:5" x14ac:dyDescent="0.3">
      <c r="C339" s="234"/>
      <c r="D339" s="139"/>
      <c r="E339" s="234"/>
    </row>
    <row r="340" spans="3:5" x14ac:dyDescent="0.3">
      <c r="C340" s="234"/>
      <c r="D340" s="139"/>
      <c r="E340" s="234"/>
    </row>
    <row r="341" spans="3:5" x14ac:dyDescent="0.3">
      <c r="C341" s="234"/>
      <c r="D341" s="139"/>
      <c r="E341" s="234"/>
    </row>
    <row r="342" spans="3:5" x14ac:dyDescent="0.3">
      <c r="C342" s="234"/>
      <c r="D342" s="139"/>
      <c r="E342" s="234"/>
    </row>
    <row r="343" spans="3:5" x14ac:dyDescent="0.3">
      <c r="C343" s="234"/>
      <c r="D343" s="139"/>
      <c r="E343" s="234"/>
    </row>
    <row r="344" spans="3:5" x14ac:dyDescent="0.3">
      <c r="C344" s="234"/>
      <c r="D344" s="139"/>
      <c r="E344" s="234"/>
    </row>
    <row r="345" spans="3:5" x14ac:dyDescent="0.3">
      <c r="C345" s="234"/>
      <c r="D345" s="139"/>
      <c r="E345" s="234"/>
    </row>
    <row r="346" spans="3:5" x14ac:dyDescent="0.3">
      <c r="C346" s="234"/>
      <c r="D346" s="139"/>
      <c r="E346" s="234"/>
    </row>
    <row r="347" spans="3:5" x14ac:dyDescent="0.3">
      <c r="C347" s="234"/>
      <c r="D347" s="139"/>
      <c r="E347" s="234"/>
    </row>
    <row r="348" spans="3:5" x14ac:dyDescent="0.3">
      <c r="C348" s="234"/>
      <c r="D348" s="139"/>
      <c r="E348" s="234"/>
    </row>
    <row r="349" spans="3:5" x14ac:dyDescent="0.3">
      <c r="C349" s="234"/>
      <c r="D349" s="139"/>
      <c r="E349" s="234"/>
    </row>
    <row r="350" spans="3:5" x14ac:dyDescent="0.3">
      <c r="C350" s="234"/>
      <c r="D350" s="139"/>
      <c r="E350" s="234"/>
    </row>
    <row r="351" spans="3:5" x14ac:dyDescent="0.3">
      <c r="C351" s="234"/>
      <c r="D351" s="139"/>
      <c r="E351" s="234"/>
    </row>
    <row r="352" spans="3:5" x14ac:dyDescent="0.3">
      <c r="C352" s="234"/>
      <c r="D352" s="139"/>
      <c r="E352" s="234"/>
    </row>
    <row r="353" spans="3:5" x14ac:dyDescent="0.3">
      <c r="C353" s="234"/>
      <c r="D353" s="139"/>
      <c r="E353" s="234"/>
    </row>
    <row r="354" spans="3:5" x14ac:dyDescent="0.3">
      <c r="C354" s="234"/>
      <c r="D354" s="139"/>
      <c r="E354" s="234"/>
    </row>
    <row r="355" spans="3:5" x14ac:dyDescent="0.3">
      <c r="C355" s="234"/>
      <c r="D355" s="139"/>
      <c r="E355" s="234"/>
    </row>
    <row r="356" spans="3:5" x14ac:dyDescent="0.3">
      <c r="C356" s="234"/>
      <c r="D356" s="139"/>
      <c r="E356" s="234"/>
    </row>
    <row r="357" spans="3:5" x14ac:dyDescent="0.3">
      <c r="C357" s="234"/>
      <c r="D357" s="139"/>
      <c r="E357" s="234"/>
    </row>
    <row r="358" spans="3:5" x14ac:dyDescent="0.3">
      <c r="C358" s="234"/>
      <c r="D358" s="139"/>
      <c r="E358" s="234"/>
    </row>
    <row r="359" spans="3:5" x14ac:dyDescent="0.3">
      <c r="C359" s="234"/>
      <c r="D359" s="139"/>
      <c r="E359" s="234"/>
    </row>
    <row r="360" spans="3:5" x14ac:dyDescent="0.3">
      <c r="C360" s="234"/>
      <c r="D360" s="139"/>
      <c r="E360" s="234"/>
    </row>
    <row r="361" spans="3:5" x14ac:dyDescent="0.3">
      <c r="C361" s="234"/>
      <c r="D361" s="139"/>
      <c r="E361" s="234"/>
    </row>
    <row r="362" spans="3:5" x14ac:dyDescent="0.3">
      <c r="C362" s="234"/>
      <c r="D362" s="139"/>
      <c r="E362" s="234"/>
    </row>
    <row r="363" spans="3:5" x14ac:dyDescent="0.3">
      <c r="C363" s="234"/>
      <c r="D363" s="139"/>
      <c r="E363" s="234"/>
    </row>
    <row r="364" spans="3:5" x14ac:dyDescent="0.3">
      <c r="C364" s="234"/>
      <c r="D364" s="139"/>
      <c r="E364" s="234"/>
    </row>
    <row r="365" spans="3:5" x14ac:dyDescent="0.3">
      <c r="C365" s="234"/>
      <c r="D365" s="139"/>
      <c r="E365" s="234"/>
    </row>
    <row r="366" spans="3:5" x14ac:dyDescent="0.3">
      <c r="C366" s="234"/>
      <c r="D366" s="139"/>
      <c r="E366" s="234"/>
    </row>
    <row r="367" spans="3:5" x14ac:dyDescent="0.3">
      <c r="C367" s="234"/>
      <c r="D367" s="139"/>
      <c r="E367" s="234"/>
    </row>
    <row r="368" spans="3:5" x14ac:dyDescent="0.3">
      <c r="C368" s="234"/>
      <c r="D368" s="139"/>
      <c r="E368" s="234"/>
    </row>
    <row r="369" spans="3:5" x14ac:dyDescent="0.3">
      <c r="C369" s="234"/>
      <c r="D369" s="139"/>
      <c r="E369" s="234"/>
    </row>
    <row r="370" spans="3:5" x14ac:dyDescent="0.3">
      <c r="C370" s="234"/>
      <c r="D370" s="139"/>
      <c r="E370" s="234"/>
    </row>
    <row r="371" spans="3:5" x14ac:dyDescent="0.3">
      <c r="C371" s="234"/>
      <c r="D371" s="139"/>
      <c r="E371" s="234"/>
    </row>
    <row r="372" spans="3:5" x14ac:dyDescent="0.3">
      <c r="C372" s="234"/>
      <c r="D372" s="139"/>
      <c r="E372" s="234"/>
    </row>
    <row r="373" spans="3:5" x14ac:dyDescent="0.3">
      <c r="C373" s="234"/>
      <c r="D373" s="139"/>
      <c r="E373" s="234"/>
    </row>
    <row r="374" spans="3:5" x14ac:dyDescent="0.3">
      <c r="C374" s="234"/>
      <c r="D374" s="139"/>
      <c r="E374" s="234"/>
    </row>
    <row r="375" spans="3:5" x14ac:dyDescent="0.3">
      <c r="C375" s="234"/>
      <c r="D375" s="139"/>
      <c r="E375" s="234"/>
    </row>
    <row r="376" spans="3:5" x14ac:dyDescent="0.3">
      <c r="C376" s="234"/>
      <c r="D376" s="139"/>
      <c r="E376" s="234"/>
    </row>
    <row r="377" spans="3:5" x14ac:dyDescent="0.3">
      <c r="C377" s="234"/>
      <c r="D377" s="139"/>
      <c r="E377" s="234"/>
    </row>
    <row r="378" spans="3:5" x14ac:dyDescent="0.3">
      <c r="C378" s="234"/>
      <c r="D378" s="139"/>
      <c r="E378" s="234"/>
    </row>
    <row r="379" spans="3:5" x14ac:dyDescent="0.3">
      <c r="C379" s="234"/>
      <c r="D379" s="139"/>
      <c r="E379" s="234"/>
    </row>
    <row r="380" spans="3:5" x14ac:dyDescent="0.3">
      <c r="C380" s="234"/>
      <c r="D380" s="139"/>
      <c r="E380" s="234"/>
    </row>
    <row r="381" spans="3:5" x14ac:dyDescent="0.3">
      <c r="C381" s="234"/>
      <c r="D381" s="139"/>
      <c r="E381" s="234"/>
    </row>
    <row r="382" spans="3:5" x14ac:dyDescent="0.3">
      <c r="C382" s="234"/>
      <c r="D382" s="139"/>
      <c r="E382" s="234"/>
    </row>
    <row r="383" spans="3:5" x14ac:dyDescent="0.3">
      <c r="C383" s="234"/>
      <c r="D383" s="139"/>
      <c r="E383" s="234"/>
    </row>
    <row r="384" spans="3:5" x14ac:dyDescent="0.3">
      <c r="C384" s="234"/>
      <c r="D384" s="139"/>
      <c r="E384" s="234"/>
    </row>
    <row r="385" spans="3:5" x14ac:dyDescent="0.3">
      <c r="C385" s="234"/>
      <c r="D385" s="139"/>
      <c r="E385" s="234"/>
    </row>
    <row r="386" spans="3:5" x14ac:dyDescent="0.3">
      <c r="C386" s="234"/>
      <c r="D386" s="139"/>
      <c r="E386" s="234"/>
    </row>
    <row r="387" spans="3:5" x14ac:dyDescent="0.3">
      <c r="C387" s="234"/>
      <c r="D387" s="139"/>
      <c r="E387" s="234"/>
    </row>
    <row r="388" spans="3:5" x14ac:dyDescent="0.3">
      <c r="C388" s="234"/>
      <c r="D388" s="139"/>
      <c r="E388" s="234"/>
    </row>
    <row r="389" spans="3:5" x14ac:dyDescent="0.3">
      <c r="C389" s="234"/>
      <c r="D389" s="139"/>
      <c r="E389" s="234"/>
    </row>
    <row r="390" spans="3:5" x14ac:dyDescent="0.3">
      <c r="C390" s="234"/>
      <c r="D390" s="139"/>
      <c r="E390" s="234"/>
    </row>
    <row r="391" spans="3:5" x14ac:dyDescent="0.3">
      <c r="C391" s="234"/>
      <c r="D391" s="139"/>
      <c r="E391" s="234"/>
    </row>
    <row r="392" spans="3:5" x14ac:dyDescent="0.3">
      <c r="C392" s="234"/>
      <c r="D392" s="139"/>
      <c r="E392" s="234"/>
    </row>
    <row r="393" spans="3:5" x14ac:dyDescent="0.3">
      <c r="C393" s="234"/>
      <c r="D393" s="139"/>
      <c r="E393" s="234"/>
    </row>
    <row r="394" spans="3:5" x14ac:dyDescent="0.3">
      <c r="C394" s="234"/>
      <c r="D394" s="139"/>
      <c r="E394" s="234"/>
    </row>
    <row r="395" spans="3:5" x14ac:dyDescent="0.3">
      <c r="C395" s="234"/>
      <c r="D395" s="139"/>
      <c r="E395" s="234"/>
    </row>
    <row r="396" spans="3:5" x14ac:dyDescent="0.3">
      <c r="C396" s="234"/>
      <c r="D396" s="139"/>
      <c r="E396" s="234"/>
    </row>
    <row r="397" spans="3:5" x14ac:dyDescent="0.3">
      <c r="C397" s="234"/>
      <c r="D397" s="139"/>
      <c r="E397" s="234"/>
    </row>
    <row r="398" spans="3:5" x14ac:dyDescent="0.3">
      <c r="C398" s="234"/>
      <c r="D398" s="139"/>
      <c r="E398" s="234"/>
    </row>
    <row r="399" spans="3:5" x14ac:dyDescent="0.3">
      <c r="C399" s="234"/>
      <c r="D399" s="139"/>
      <c r="E399" s="234"/>
    </row>
    <row r="400" spans="3:5" x14ac:dyDescent="0.3">
      <c r="C400" s="234"/>
      <c r="D400" s="139"/>
      <c r="E400" s="234"/>
    </row>
    <row r="401" spans="3:5" x14ac:dyDescent="0.3">
      <c r="C401" s="234"/>
      <c r="D401" s="139"/>
      <c r="E401" s="234"/>
    </row>
    <row r="402" spans="3:5" x14ac:dyDescent="0.3">
      <c r="C402" s="234"/>
      <c r="D402" s="139"/>
      <c r="E402" s="234"/>
    </row>
    <row r="403" spans="3:5" x14ac:dyDescent="0.3">
      <c r="C403" s="234"/>
      <c r="D403" s="139"/>
      <c r="E403" s="234"/>
    </row>
    <row r="404" spans="3:5" x14ac:dyDescent="0.3">
      <c r="C404" s="234"/>
      <c r="D404" s="139"/>
      <c r="E404" s="234"/>
    </row>
    <row r="405" spans="3:5" x14ac:dyDescent="0.3">
      <c r="C405" s="234"/>
      <c r="D405" s="139"/>
      <c r="E405" s="234"/>
    </row>
    <row r="406" spans="3:5" x14ac:dyDescent="0.3">
      <c r="C406" s="234"/>
      <c r="D406" s="139"/>
      <c r="E406" s="234"/>
    </row>
    <row r="407" spans="3:5" x14ac:dyDescent="0.3">
      <c r="C407" s="234"/>
      <c r="D407" s="139"/>
      <c r="E407" s="234"/>
    </row>
    <row r="408" spans="3:5" x14ac:dyDescent="0.3">
      <c r="C408" s="234"/>
      <c r="D408" s="139"/>
      <c r="E408" s="234"/>
    </row>
    <row r="409" spans="3:5" x14ac:dyDescent="0.3">
      <c r="C409" s="234"/>
      <c r="D409" s="139"/>
      <c r="E409" s="234"/>
    </row>
    <row r="410" spans="3:5" x14ac:dyDescent="0.3">
      <c r="C410" s="234"/>
      <c r="D410" s="139"/>
      <c r="E410" s="234"/>
    </row>
    <row r="411" spans="3:5" x14ac:dyDescent="0.3">
      <c r="C411" s="234"/>
      <c r="D411" s="139"/>
      <c r="E411" s="234"/>
    </row>
    <row r="412" spans="3:5" x14ac:dyDescent="0.3">
      <c r="C412" s="234"/>
      <c r="D412" s="139"/>
      <c r="E412" s="234"/>
    </row>
    <row r="413" spans="3:5" x14ac:dyDescent="0.3">
      <c r="C413" s="234"/>
      <c r="D413" s="139"/>
      <c r="E413" s="234"/>
    </row>
    <row r="414" spans="3:5" x14ac:dyDescent="0.3">
      <c r="C414" s="234"/>
      <c r="D414" s="139"/>
      <c r="E414" s="234"/>
    </row>
    <row r="415" spans="3:5" x14ac:dyDescent="0.3">
      <c r="C415" s="234"/>
      <c r="D415" s="139"/>
      <c r="E415" s="234"/>
    </row>
    <row r="416" spans="3:5" x14ac:dyDescent="0.3">
      <c r="C416" s="234"/>
      <c r="D416" s="139"/>
      <c r="E416" s="234"/>
    </row>
    <row r="417" spans="3:5" x14ac:dyDescent="0.3">
      <c r="C417" s="234"/>
      <c r="D417" s="139"/>
      <c r="E417" s="234"/>
    </row>
    <row r="418" spans="3:5" x14ac:dyDescent="0.3">
      <c r="C418" s="234"/>
      <c r="D418" s="139"/>
      <c r="E418" s="234"/>
    </row>
    <row r="419" spans="3:5" x14ac:dyDescent="0.3">
      <c r="C419" s="234"/>
      <c r="D419" s="139"/>
      <c r="E419" s="234"/>
    </row>
    <row r="420" spans="3:5" x14ac:dyDescent="0.3">
      <c r="C420" s="234"/>
      <c r="D420" s="139"/>
      <c r="E420" s="234"/>
    </row>
    <row r="421" spans="3:5" x14ac:dyDescent="0.3">
      <c r="C421" s="234"/>
      <c r="D421" s="139"/>
      <c r="E421" s="234"/>
    </row>
    <row r="422" spans="3:5" x14ac:dyDescent="0.3">
      <c r="C422" s="234"/>
      <c r="D422" s="139"/>
      <c r="E422" s="234"/>
    </row>
    <row r="423" spans="3:5" x14ac:dyDescent="0.3">
      <c r="C423" s="234"/>
      <c r="D423" s="139"/>
      <c r="E423" s="234"/>
    </row>
    <row r="424" spans="3:5" x14ac:dyDescent="0.3">
      <c r="C424" s="234"/>
      <c r="D424" s="139"/>
      <c r="E424" s="234"/>
    </row>
    <row r="425" spans="3:5" x14ac:dyDescent="0.3">
      <c r="C425" s="234"/>
      <c r="D425" s="139"/>
      <c r="E425" s="234"/>
    </row>
    <row r="426" spans="3:5" x14ac:dyDescent="0.3">
      <c r="C426" s="234"/>
      <c r="D426" s="139"/>
      <c r="E426" s="234"/>
    </row>
    <row r="427" spans="3:5" x14ac:dyDescent="0.3">
      <c r="C427" s="234"/>
      <c r="D427" s="139"/>
      <c r="E427" s="234"/>
    </row>
    <row r="428" spans="3:5" x14ac:dyDescent="0.3">
      <c r="C428" s="234"/>
      <c r="D428" s="139"/>
      <c r="E428" s="234"/>
    </row>
    <row r="429" spans="3:5" x14ac:dyDescent="0.3">
      <c r="C429" s="234"/>
      <c r="D429" s="139"/>
      <c r="E429" s="234"/>
    </row>
    <row r="430" spans="3:5" x14ac:dyDescent="0.3">
      <c r="C430" s="234"/>
      <c r="D430" s="139"/>
      <c r="E430" s="234"/>
    </row>
    <row r="431" spans="3:5" x14ac:dyDescent="0.3">
      <c r="C431" s="234"/>
      <c r="D431" s="139"/>
      <c r="E431" s="234"/>
    </row>
    <row r="432" spans="3:5" x14ac:dyDescent="0.3">
      <c r="C432" s="234"/>
      <c r="D432" s="139"/>
      <c r="E432" s="234"/>
    </row>
    <row r="433" spans="3:5" x14ac:dyDescent="0.3">
      <c r="C433" s="234"/>
      <c r="D433" s="139"/>
      <c r="E433" s="234"/>
    </row>
    <row r="434" spans="3:5" x14ac:dyDescent="0.3">
      <c r="C434" s="234"/>
      <c r="D434" s="139"/>
      <c r="E434" s="234"/>
    </row>
    <row r="435" spans="3:5" x14ac:dyDescent="0.3">
      <c r="C435" s="234"/>
      <c r="D435" s="139"/>
      <c r="E435" s="234"/>
    </row>
    <row r="436" spans="3:5" x14ac:dyDescent="0.3">
      <c r="C436" s="234"/>
      <c r="D436" s="139"/>
      <c r="E436" s="234"/>
    </row>
    <row r="437" spans="3:5" x14ac:dyDescent="0.3">
      <c r="C437" s="234"/>
      <c r="D437" s="139"/>
      <c r="E437" s="234"/>
    </row>
    <row r="438" spans="3:5" x14ac:dyDescent="0.3">
      <c r="C438" s="234"/>
      <c r="D438" s="139"/>
      <c r="E438" s="234"/>
    </row>
    <row r="439" spans="3:5" x14ac:dyDescent="0.3">
      <c r="C439" s="234"/>
      <c r="D439" s="139"/>
      <c r="E439" s="234"/>
    </row>
    <row r="440" spans="3:5" x14ac:dyDescent="0.3">
      <c r="C440" s="234"/>
      <c r="D440" s="139"/>
      <c r="E440" s="234"/>
    </row>
    <row r="441" spans="3:5" x14ac:dyDescent="0.3">
      <c r="C441" s="234"/>
      <c r="D441" s="139"/>
      <c r="E441" s="234"/>
    </row>
    <row r="442" spans="3:5" x14ac:dyDescent="0.3">
      <c r="C442" s="234"/>
      <c r="D442" s="139"/>
      <c r="E442" s="234"/>
    </row>
    <row r="443" spans="3:5" x14ac:dyDescent="0.3">
      <c r="C443" s="234"/>
      <c r="D443" s="139"/>
      <c r="E443" s="234"/>
    </row>
    <row r="444" spans="3:5" x14ac:dyDescent="0.3">
      <c r="C444" s="234"/>
      <c r="D444" s="139"/>
      <c r="E444" s="234"/>
    </row>
    <row r="445" spans="3:5" x14ac:dyDescent="0.3">
      <c r="C445" s="234"/>
      <c r="D445" s="139"/>
      <c r="E445" s="234"/>
    </row>
    <row r="446" spans="3:5" x14ac:dyDescent="0.3">
      <c r="C446" s="234"/>
      <c r="D446" s="139"/>
      <c r="E446" s="234"/>
    </row>
    <row r="447" spans="3:5" x14ac:dyDescent="0.3">
      <c r="C447" s="234"/>
      <c r="D447" s="139"/>
      <c r="E447" s="234"/>
    </row>
    <row r="448" spans="3:5" x14ac:dyDescent="0.3">
      <c r="C448" s="234"/>
      <c r="D448" s="139"/>
      <c r="E448" s="234"/>
    </row>
    <row r="449" spans="3:5" x14ac:dyDescent="0.3">
      <c r="C449" s="234"/>
      <c r="D449" s="139"/>
      <c r="E449" s="234"/>
    </row>
    <row r="450" spans="3:5" x14ac:dyDescent="0.3">
      <c r="C450" s="234"/>
      <c r="D450" s="139"/>
      <c r="E450" s="234"/>
    </row>
    <row r="451" spans="3:5" x14ac:dyDescent="0.3">
      <c r="C451" s="234"/>
      <c r="D451" s="139"/>
      <c r="E451" s="234"/>
    </row>
    <row r="452" spans="3:5" x14ac:dyDescent="0.3">
      <c r="C452" s="234"/>
      <c r="D452" s="139"/>
      <c r="E452" s="234"/>
    </row>
    <row r="453" spans="3:5" x14ac:dyDescent="0.3">
      <c r="C453" s="234"/>
      <c r="D453" s="139"/>
      <c r="E453" s="234"/>
    </row>
    <row r="454" spans="3:5" x14ac:dyDescent="0.3">
      <c r="C454" s="234"/>
      <c r="D454" s="139"/>
      <c r="E454" s="234"/>
    </row>
    <row r="455" spans="3:5" x14ac:dyDescent="0.3">
      <c r="C455" s="234"/>
      <c r="D455" s="139"/>
      <c r="E455" s="234"/>
    </row>
    <row r="456" spans="3:5" x14ac:dyDescent="0.3">
      <c r="C456" s="234"/>
      <c r="D456" s="139"/>
      <c r="E456" s="234"/>
    </row>
    <row r="457" spans="3:5" x14ac:dyDescent="0.3">
      <c r="C457" s="234"/>
      <c r="D457" s="139"/>
      <c r="E457" s="234"/>
    </row>
    <row r="458" spans="3:5" x14ac:dyDescent="0.3">
      <c r="C458" s="234"/>
      <c r="D458" s="139"/>
      <c r="E458" s="234"/>
    </row>
    <row r="459" spans="3:5" x14ac:dyDescent="0.3">
      <c r="C459" s="234"/>
      <c r="D459" s="139"/>
      <c r="E459" s="234"/>
    </row>
    <row r="460" spans="3:5" x14ac:dyDescent="0.3">
      <c r="C460" s="234"/>
      <c r="D460" s="139"/>
      <c r="E460" s="234"/>
    </row>
    <row r="461" spans="3:5" x14ac:dyDescent="0.3">
      <c r="C461" s="234"/>
      <c r="D461" s="139"/>
      <c r="E461" s="234"/>
    </row>
    <row r="462" spans="3:5" x14ac:dyDescent="0.3">
      <c r="C462" s="234"/>
      <c r="D462" s="139"/>
      <c r="E462" s="234"/>
    </row>
    <row r="463" spans="3:5" x14ac:dyDescent="0.3">
      <c r="C463" s="234"/>
      <c r="D463" s="139"/>
      <c r="E463" s="234"/>
    </row>
    <row r="464" spans="3:5" x14ac:dyDescent="0.3">
      <c r="C464" s="234"/>
      <c r="D464" s="139"/>
      <c r="E464" s="234"/>
    </row>
    <row r="465" spans="3:5" x14ac:dyDescent="0.3">
      <c r="C465" s="234"/>
      <c r="D465" s="139"/>
      <c r="E465" s="234"/>
    </row>
    <row r="466" spans="3:5" x14ac:dyDescent="0.3">
      <c r="C466" s="234"/>
      <c r="D466" s="139"/>
      <c r="E466" s="234"/>
    </row>
    <row r="467" spans="3:5" x14ac:dyDescent="0.3">
      <c r="C467" s="234"/>
      <c r="D467" s="139"/>
      <c r="E467" s="234"/>
    </row>
    <row r="468" spans="3:5" x14ac:dyDescent="0.3">
      <c r="C468" s="234"/>
      <c r="D468" s="139"/>
      <c r="E468" s="234"/>
    </row>
    <row r="469" spans="3:5" x14ac:dyDescent="0.3">
      <c r="C469" s="234"/>
      <c r="D469" s="139"/>
      <c r="E469" s="234"/>
    </row>
    <row r="470" spans="3:5" x14ac:dyDescent="0.3">
      <c r="C470" s="234"/>
      <c r="D470" s="139"/>
      <c r="E470" s="234"/>
    </row>
    <row r="471" spans="3:5" x14ac:dyDescent="0.3">
      <c r="C471" s="234"/>
      <c r="D471" s="139"/>
      <c r="E471" s="234"/>
    </row>
    <row r="472" spans="3:5" x14ac:dyDescent="0.3">
      <c r="C472" s="234"/>
      <c r="D472" s="139"/>
      <c r="E472" s="234"/>
    </row>
    <row r="473" spans="3:5" x14ac:dyDescent="0.3">
      <c r="C473" s="234"/>
      <c r="D473" s="139"/>
      <c r="E473" s="234"/>
    </row>
    <row r="474" spans="3:5" x14ac:dyDescent="0.3">
      <c r="C474" s="234"/>
      <c r="D474" s="139"/>
      <c r="E474" s="234"/>
    </row>
    <row r="475" spans="3:5" x14ac:dyDescent="0.3">
      <c r="C475" s="234"/>
      <c r="D475" s="139"/>
      <c r="E475" s="234"/>
    </row>
    <row r="476" spans="3:5" x14ac:dyDescent="0.3">
      <c r="C476" s="234"/>
      <c r="D476" s="139"/>
      <c r="E476" s="234"/>
    </row>
    <row r="477" spans="3:5" x14ac:dyDescent="0.3">
      <c r="C477" s="234"/>
      <c r="D477" s="139"/>
      <c r="E477" s="234"/>
    </row>
    <row r="478" spans="3:5" x14ac:dyDescent="0.3">
      <c r="C478" s="234"/>
      <c r="D478" s="139"/>
      <c r="E478" s="234"/>
    </row>
    <row r="479" spans="3:5" x14ac:dyDescent="0.3">
      <c r="C479" s="234"/>
      <c r="D479" s="139"/>
      <c r="E479" s="234"/>
    </row>
    <row r="480" spans="3:5" x14ac:dyDescent="0.3">
      <c r="C480" s="234"/>
      <c r="D480" s="139"/>
      <c r="E480" s="234"/>
    </row>
    <row r="481" spans="3:5" x14ac:dyDescent="0.3">
      <c r="C481" s="234"/>
      <c r="D481" s="139"/>
      <c r="E481" s="234"/>
    </row>
    <row r="482" spans="3:5" x14ac:dyDescent="0.3">
      <c r="C482" s="234"/>
      <c r="D482" s="139"/>
      <c r="E482" s="234"/>
    </row>
    <row r="483" spans="3:5" x14ac:dyDescent="0.3">
      <c r="C483" s="234"/>
      <c r="D483" s="139"/>
      <c r="E483" s="234"/>
    </row>
    <row r="484" spans="3:5" x14ac:dyDescent="0.3">
      <c r="C484" s="234"/>
      <c r="D484" s="139"/>
      <c r="E484" s="234"/>
    </row>
    <row r="485" spans="3:5" x14ac:dyDescent="0.3">
      <c r="C485" s="234"/>
      <c r="D485" s="139"/>
      <c r="E485" s="234"/>
    </row>
    <row r="486" spans="3:5" x14ac:dyDescent="0.3">
      <c r="C486" s="234"/>
      <c r="D486" s="139"/>
      <c r="E486" s="234"/>
    </row>
    <row r="487" spans="3:5" x14ac:dyDescent="0.3">
      <c r="C487" s="234"/>
      <c r="D487" s="139"/>
      <c r="E487" s="234"/>
    </row>
    <row r="488" spans="3:5" x14ac:dyDescent="0.3">
      <c r="C488" s="234"/>
      <c r="D488" s="139"/>
      <c r="E488" s="234"/>
    </row>
    <row r="489" spans="3:5" x14ac:dyDescent="0.3">
      <c r="C489" s="234"/>
      <c r="D489" s="139"/>
      <c r="E489" s="234"/>
    </row>
    <row r="490" spans="3:5" x14ac:dyDescent="0.3">
      <c r="C490" s="234"/>
      <c r="D490" s="139"/>
      <c r="E490" s="234"/>
    </row>
    <row r="491" spans="3:5" x14ac:dyDescent="0.3">
      <c r="C491" s="234"/>
      <c r="D491" s="139"/>
      <c r="E491" s="234"/>
    </row>
    <row r="492" spans="3:5" x14ac:dyDescent="0.3">
      <c r="C492" s="234"/>
      <c r="D492" s="139"/>
      <c r="E492" s="234"/>
    </row>
    <row r="493" spans="3:5" x14ac:dyDescent="0.3">
      <c r="C493" s="234"/>
      <c r="D493" s="139"/>
      <c r="E493" s="234"/>
    </row>
    <row r="494" spans="3:5" x14ac:dyDescent="0.3">
      <c r="C494" s="234"/>
      <c r="D494" s="139"/>
      <c r="E494" s="234"/>
    </row>
    <row r="495" spans="3:5" x14ac:dyDescent="0.3">
      <c r="C495" s="234"/>
      <c r="D495" s="139"/>
      <c r="E495" s="234"/>
    </row>
    <row r="496" spans="3:5" x14ac:dyDescent="0.3">
      <c r="C496" s="234"/>
      <c r="D496" s="139"/>
      <c r="E496" s="234"/>
    </row>
    <row r="497" spans="3:5" x14ac:dyDescent="0.3">
      <c r="C497" s="234"/>
      <c r="D497" s="139"/>
      <c r="E497" s="234"/>
    </row>
    <row r="498" spans="3:5" x14ac:dyDescent="0.3">
      <c r="C498" s="234"/>
      <c r="D498" s="139"/>
      <c r="E498" s="234"/>
    </row>
    <row r="499" spans="3:5" x14ac:dyDescent="0.3">
      <c r="C499" s="234"/>
      <c r="D499" s="139"/>
      <c r="E499" s="234"/>
    </row>
    <row r="500" spans="3:5" x14ac:dyDescent="0.3">
      <c r="C500" s="234"/>
      <c r="D500" s="139"/>
      <c r="E500" s="234"/>
    </row>
    <row r="501" spans="3:5" x14ac:dyDescent="0.3">
      <c r="C501" s="234"/>
      <c r="D501" s="139"/>
      <c r="E501" s="234"/>
    </row>
    <row r="502" spans="3:5" x14ac:dyDescent="0.3">
      <c r="C502" s="234"/>
      <c r="D502" s="139"/>
      <c r="E502" s="234"/>
    </row>
    <row r="503" spans="3:5" x14ac:dyDescent="0.3">
      <c r="C503" s="234"/>
      <c r="D503" s="139"/>
      <c r="E503" s="234"/>
    </row>
    <row r="504" spans="3:5" x14ac:dyDescent="0.3">
      <c r="C504" s="234"/>
      <c r="D504" s="139"/>
      <c r="E504" s="234"/>
    </row>
    <row r="505" spans="3:5" x14ac:dyDescent="0.3">
      <c r="C505" s="234"/>
      <c r="D505" s="139"/>
      <c r="E505" s="234"/>
    </row>
    <row r="506" spans="3:5" x14ac:dyDescent="0.3">
      <c r="C506" s="234"/>
      <c r="D506" s="139"/>
      <c r="E506" s="234"/>
    </row>
    <row r="507" spans="3:5" x14ac:dyDescent="0.3">
      <c r="C507" s="234"/>
      <c r="D507" s="139"/>
      <c r="E507" s="234"/>
    </row>
    <row r="508" spans="3:5" x14ac:dyDescent="0.3">
      <c r="C508" s="234"/>
      <c r="D508" s="139"/>
      <c r="E508" s="234"/>
    </row>
    <row r="509" spans="3:5" x14ac:dyDescent="0.3">
      <c r="C509" s="234"/>
      <c r="D509" s="139"/>
      <c r="E509" s="234"/>
    </row>
    <row r="510" spans="3:5" x14ac:dyDescent="0.3">
      <c r="C510" s="234"/>
      <c r="D510" s="139"/>
      <c r="E510" s="234"/>
    </row>
    <row r="511" spans="3:5" x14ac:dyDescent="0.3">
      <c r="C511" s="234"/>
      <c r="D511" s="139"/>
      <c r="E511" s="234"/>
    </row>
    <row r="512" spans="3:5" x14ac:dyDescent="0.3">
      <c r="C512" s="234"/>
      <c r="D512" s="139"/>
      <c r="E512" s="234"/>
    </row>
    <row r="513" spans="3:5" x14ac:dyDescent="0.3">
      <c r="C513" s="234"/>
      <c r="D513" s="139"/>
      <c r="E513" s="234"/>
    </row>
    <row r="514" spans="3:5" x14ac:dyDescent="0.3">
      <c r="C514" s="234"/>
      <c r="D514" s="139"/>
      <c r="E514" s="234"/>
    </row>
    <row r="515" spans="3:5" x14ac:dyDescent="0.3">
      <c r="C515" s="234"/>
      <c r="D515" s="139"/>
      <c r="E515" s="234"/>
    </row>
    <row r="516" spans="3:5" x14ac:dyDescent="0.3">
      <c r="C516" s="234"/>
      <c r="D516" s="139"/>
      <c r="E516" s="234"/>
    </row>
    <row r="517" spans="3:5" x14ac:dyDescent="0.3">
      <c r="C517" s="234"/>
      <c r="D517" s="139"/>
      <c r="E517" s="234"/>
    </row>
    <row r="518" spans="3:5" x14ac:dyDescent="0.3">
      <c r="C518" s="234"/>
      <c r="D518" s="139"/>
      <c r="E518" s="234"/>
    </row>
    <row r="519" spans="3:5" x14ac:dyDescent="0.3">
      <c r="C519" s="234"/>
      <c r="D519" s="139"/>
      <c r="E519" s="234"/>
    </row>
    <row r="520" spans="3:5" x14ac:dyDescent="0.3">
      <c r="C520" s="234"/>
      <c r="D520" s="139"/>
      <c r="E520" s="234"/>
    </row>
    <row r="521" spans="3:5" x14ac:dyDescent="0.3">
      <c r="C521" s="234"/>
      <c r="D521" s="139"/>
      <c r="E521" s="234"/>
    </row>
    <row r="522" spans="3:5" x14ac:dyDescent="0.3">
      <c r="C522" s="234"/>
      <c r="D522" s="139"/>
      <c r="E522" s="234"/>
    </row>
    <row r="523" spans="3:5" x14ac:dyDescent="0.3">
      <c r="C523" s="234"/>
      <c r="D523" s="139"/>
      <c r="E523" s="234"/>
    </row>
    <row r="524" spans="3:5" x14ac:dyDescent="0.3">
      <c r="C524" s="234"/>
      <c r="D524" s="139"/>
      <c r="E524" s="234"/>
    </row>
    <row r="525" spans="3:5" x14ac:dyDescent="0.3">
      <c r="C525" s="234"/>
      <c r="D525" s="139"/>
      <c r="E525" s="234"/>
    </row>
    <row r="526" spans="3:5" x14ac:dyDescent="0.3">
      <c r="C526" s="234"/>
      <c r="D526" s="139"/>
      <c r="E526" s="234"/>
    </row>
    <row r="527" spans="3:5" x14ac:dyDescent="0.3">
      <c r="C527" s="234"/>
      <c r="D527" s="139"/>
      <c r="E527" s="234"/>
    </row>
    <row r="528" spans="3:5" x14ac:dyDescent="0.3">
      <c r="C528" s="234"/>
      <c r="D528" s="139"/>
      <c r="E528" s="234"/>
    </row>
    <row r="529" spans="3:5" x14ac:dyDescent="0.3">
      <c r="C529" s="234"/>
      <c r="D529" s="139"/>
      <c r="E529" s="234"/>
    </row>
    <row r="530" spans="3:5" x14ac:dyDescent="0.3">
      <c r="C530" s="234"/>
      <c r="D530" s="139"/>
      <c r="E530" s="234"/>
    </row>
    <row r="531" spans="3:5" x14ac:dyDescent="0.3">
      <c r="C531" s="234"/>
      <c r="D531" s="139"/>
      <c r="E531" s="234"/>
    </row>
    <row r="532" spans="3:5" x14ac:dyDescent="0.3">
      <c r="C532" s="234"/>
      <c r="D532" s="139"/>
      <c r="E532" s="234"/>
    </row>
    <row r="533" spans="3:5" x14ac:dyDescent="0.3">
      <c r="C533" s="234"/>
      <c r="D533" s="139"/>
      <c r="E533" s="234"/>
    </row>
    <row r="534" spans="3:5" x14ac:dyDescent="0.3">
      <c r="C534" s="234"/>
      <c r="D534" s="139"/>
      <c r="E534" s="234"/>
    </row>
    <row r="535" spans="3:5" x14ac:dyDescent="0.3">
      <c r="C535" s="234"/>
      <c r="D535" s="139"/>
      <c r="E535" s="234"/>
    </row>
    <row r="536" spans="3:5" x14ac:dyDescent="0.3">
      <c r="C536" s="234"/>
      <c r="D536" s="139"/>
      <c r="E536" s="234"/>
    </row>
    <row r="537" spans="3:5" x14ac:dyDescent="0.3">
      <c r="C537" s="234"/>
      <c r="D537" s="139"/>
      <c r="E537" s="234"/>
    </row>
    <row r="538" spans="3:5" x14ac:dyDescent="0.3">
      <c r="C538" s="234"/>
      <c r="D538" s="139"/>
      <c r="E538" s="234"/>
    </row>
    <row r="539" spans="3:5" x14ac:dyDescent="0.3">
      <c r="C539" s="234"/>
      <c r="D539" s="139"/>
      <c r="E539" s="234"/>
    </row>
    <row r="540" spans="3:5" x14ac:dyDescent="0.3">
      <c r="C540" s="234"/>
      <c r="D540" s="139"/>
      <c r="E540" s="234"/>
    </row>
    <row r="541" spans="3:5" x14ac:dyDescent="0.3">
      <c r="C541" s="234"/>
      <c r="D541" s="139"/>
      <c r="E541" s="234"/>
    </row>
    <row r="542" spans="3:5" x14ac:dyDescent="0.3">
      <c r="C542" s="234"/>
      <c r="D542" s="139"/>
      <c r="E542" s="234"/>
    </row>
    <row r="543" spans="3:5" x14ac:dyDescent="0.3">
      <c r="C543" s="234"/>
      <c r="D543" s="139"/>
      <c r="E543" s="234"/>
    </row>
    <row r="544" spans="3:5" x14ac:dyDescent="0.3">
      <c r="C544" s="234"/>
      <c r="D544" s="139"/>
      <c r="E544" s="234"/>
    </row>
    <row r="545" spans="3:5" x14ac:dyDescent="0.3">
      <c r="C545" s="234"/>
      <c r="D545" s="139"/>
      <c r="E545" s="234"/>
    </row>
    <row r="546" spans="3:5" x14ac:dyDescent="0.3">
      <c r="C546" s="234"/>
      <c r="D546" s="139"/>
      <c r="E546" s="234"/>
    </row>
    <row r="547" spans="3:5" x14ac:dyDescent="0.3">
      <c r="C547" s="234"/>
      <c r="D547" s="139"/>
      <c r="E547" s="234"/>
    </row>
    <row r="548" spans="3:5" x14ac:dyDescent="0.3">
      <c r="C548" s="234"/>
      <c r="D548" s="139"/>
      <c r="E548" s="234"/>
    </row>
    <row r="549" spans="3:5" x14ac:dyDescent="0.3">
      <c r="C549" s="234"/>
      <c r="D549" s="139"/>
      <c r="E549" s="234"/>
    </row>
    <row r="550" spans="3:5" x14ac:dyDescent="0.3">
      <c r="C550" s="234"/>
      <c r="D550" s="139"/>
      <c r="E550" s="234"/>
    </row>
    <row r="551" spans="3:5" x14ac:dyDescent="0.3">
      <c r="C551" s="234"/>
      <c r="D551" s="139"/>
      <c r="E551" s="234"/>
    </row>
    <row r="552" spans="3:5" x14ac:dyDescent="0.3">
      <c r="C552" s="234"/>
      <c r="D552" s="139"/>
      <c r="E552" s="234"/>
    </row>
    <row r="553" spans="3:5" x14ac:dyDescent="0.3">
      <c r="C553" s="234"/>
      <c r="D553" s="139"/>
      <c r="E553" s="234"/>
    </row>
    <row r="554" spans="3:5" x14ac:dyDescent="0.3">
      <c r="C554" s="234"/>
      <c r="D554" s="139"/>
      <c r="E554" s="234"/>
    </row>
    <row r="555" spans="3:5" x14ac:dyDescent="0.3">
      <c r="C555" s="234"/>
      <c r="D555" s="139"/>
      <c r="E555" s="234"/>
    </row>
    <row r="556" spans="3:5" x14ac:dyDescent="0.3">
      <c r="C556" s="234"/>
      <c r="D556" s="139"/>
      <c r="E556" s="234"/>
    </row>
    <row r="557" spans="3:5" x14ac:dyDescent="0.3">
      <c r="C557" s="234"/>
      <c r="D557" s="139"/>
      <c r="E557" s="234"/>
    </row>
    <row r="558" spans="3:5" x14ac:dyDescent="0.3">
      <c r="C558" s="234"/>
      <c r="D558" s="139"/>
      <c r="E558" s="234"/>
    </row>
    <row r="559" spans="3:5" x14ac:dyDescent="0.3">
      <c r="C559" s="234"/>
      <c r="D559" s="139"/>
      <c r="E559" s="234"/>
    </row>
    <row r="560" spans="3:5" x14ac:dyDescent="0.3">
      <c r="C560" s="234"/>
      <c r="D560" s="139"/>
      <c r="E560" s="234"/>
    </row>
    <row r="561" spans="3:5" x14ac:dyDescent="0.3">
      <c r="C561" s="234"/>
      <c r="D561" s="139"/>
      <c r="E561" s="234"/>
    </row>
    <row r="562" spans="3:5" x14ac:dyDescent="0.3">
      <c r="C562" s="234"/>
      <c r="D562" s="139"/>
      <c r="E562" s="234"/>
    </row>
    <row r="563" spans="3:5" x14ac:dyDescent="0.3">
      <c r="C563" s="234"/>
      <c r="D563" s="139"/>
      <c r="E563" s="234"/>
    </row>
    <row r="564" spans="3:5" x14ac:dyDescent="0.3">
      <c r="C564" s="234"/>
      <c r="D564" s="139"/>
      <c r="E564" s="234"/>
    </row>
    <row r="565" spans="3:5" x14ac:dyDescent="0.3">
      <c r="C565" s="234"/>
      <c r="D565" s="139"/>
      <c r="E565" s="234"/>
    </row>
    <row r="566" spans="3:5" x14ac:dyDescent="0.3">
      <c r="C566" s="234"/>
      <c r="D566" s="139"/>
      <c r="E566" s="234"/>
    </row>
    <row r="567" spans="3:5" x14ac:dyDescent="0.3">
      <c r="C567" s="234"/>
      <c r="D567" s="139"/>
      <c r="E567" s="234"/>
    </row>
    <row r="568" spans="3:5" x14ac:dyDescent="0.3">
      <c r="C568" s="234"/>
      <c r="D568" s="139"/>
      <c r="E568" s="234"/>
    </row>
    <row r="569" spans="3:5" x14ac:dyDescent="0.3">
      <c r="C569" s="234"/>
      <c r="D569" s="139"/>
      <c r="E569" s="234"/>
    </row>
    <row r="570" spans="3:5" x14ac:dyDescent="0.3">
      <c r="C570" s="234"/>
      <c r="D570" s="139"/>
      <c r="E570" s="234"/>
    </row>
    <row r="571" spans="3:5" x14ac:dyDescent="0.3">
      <c r="C571" s="234"/>
      <c r="D571" s="139"/>
      <c r="E571" s="234"/>
    </row>
    <row r="572" spans="3:5" x14ac:dyDescent="0.3">
      <c r="C572" s="234"/>
      <c r="D572" s="139"/>
      <c r="E572" s="234"/>
    </row>
    <row r="573" spans="3:5" x14ac:dyDescent="0.3">
      <c r="C573" s="234"/>
      <c r="D573" s="139"/>
      <c r="E573" s="234"/>
    </row>
    <row r="574" spans="3:5" x14ac:dyDescent="0.3">
      <c r="C574" s="234"/>
      <c r="D574" s="139"/>
      <c r="E574" s="234"/>
    </row>
    <row r="575" spans="3:5" x14ac:dyDescent="0.3">
      <c r="C575" s="234"/>
      <c r="D575" s="139"/>
      <c r="E575" s="234"/>
    </row>
    <row r="576" spans="3:5" x14ac:dyDescent="0.3">
      <c r="C576" s="234"/>
      <c r="D576" s="139"/>
      <c r="E576" s="234"/>
    </row>
    <row r="577" spans="3:5" x14ac:dyDescent="0.3">
      <c r="C577" s="234"/>
      <c r="D577" s="139"/>
      <c r="E577" s="234"/>
    </row>
    <row r="578" spans="3:5" x14ac:dyDescent="0.3">
      <c r="C578" s="234"/>
      <c r="D578" s="139"/>
      <c r="E578" s="234"/>
    </row>
    <row r="579" spans="3:5" x14ac:dyDescent="0.3">
      <c r="C579" s="234"/>
      <c r="D579" s="139"/>
      <c r="E579" s="234"/>
    </row>
    <row r="580" spans="3:5" x14ac:dyDescent="0.3">
      <c r="C580" s="234"/>
      <c r="D580" s="139"/>
      <c r="E580" s="234"/>
    </row>
    <row r="581" spans="3:5" x14ac:dyDescent="0.3">
      <c r="C581" s="234"/>
      <c r="D581" s="139"/>
      <c r="E581" s="234"/>
    </row>
    <row r="582" spans="3:5" x14ac:dyDescent="0.3">
      <c r="C582" s="234"/>
      <c r="D582" s="139"/>
      <c r="E582" s="234"/>
    </row>
    <row r="583" spans="3:5" x14ac:dyDescent="0.3">
      <c r="C583" s="234"/>
      <c r="D583" s="139"/>
      <c r="E583" s="234"/>
    </row>
    <row r="584" spans="3:5" x14ac:dyDescent="0.3">
      <c r="C584" s="234"/>
      <c r="D584" s="139"/>
      <c r="E584" s="234"/>
    </row>
    <row r="585" spans="3:5" x14ac:dyDescent="0.3">
      <c r="C585" s="234"/>
      <c r="D585" s="139"/>
      <c r="E585" s="234"/>
    </row>
    <row r="586" spans="3:5" x14ac:dyDescent="0.3">
      <c r="C586" s="234"/>
      <c r="D586" s="139"/>
      <c r="E586" s="234"/>
    </row>
    <row r="587" spans="3:5" x14ac:dyDescent="0.3">
      <c r="C587" s="234"/>
      <c r="D587" s="139"/>
      <c r="E587" s="234"/>
    </row>
    <row r="588" spans="3:5" x14ac:dyDescent="0.3">
      <c r="C588" s="234"/>
      <c r="D588" s="139"/>
      <c r="E588" s="234"/>
    </row>
    <row r="589" spans="3:5" x14ac:dyDescent="0.3">
      <c r="C589" s="234"/>
      <c r="D589" s="139"/>
      <c r="E589" s="234"/>
    </row>
    <row r="590" spans="3:5" x14ac:dyDescent="0.3">
      <c r="C590" s="234"/>
      <c r="D590" s="139"/>
      <c r="E590" s="234"/>
    </row>
    <row r="591" spans="3:5" x14ac:dyDescent="0.3">
      <c r="C591" s="234"/>
      <c r="D591" s="139"/>
      <c r="E591" s="234"/>
    </row>
    <row r="592" spans="3:5" x14ac:dyDescent="0.3">
      <c r="C592" s="234"/>
      <c r="D592" s="139"/>
      <c r="E592" s="234"/>
    </row>
    <row r="593" spans="3:5" x14ac:dyDescent="0.3">
      <c r="C593" s="234"/>
      <c r="D593" s="139"/>
      <c r="E593" s="234"/>
    </row>
    <row r="594" spans="3:5" x14ac:dyDescent="0.3">
      <c r="C594" s="234"/>
      <c r="D594" s="139"/>
      <c r="E594" s="234"/>
    </row>
    <row r="595" spans="3:5" x14ac:dyDescent="0.3">
      <c r="C595" s="234"/>
      <c r="D595" s="139"/>
      <c r="E595" s="234"/>
    </row>
    <row r="596" spans="3:5" x14ac:dyDescent="0.3">
      <c r="C596" s="234"/>
      <c r="D596" s="139"/>
      <c r="E596" s="234"/>
    </row>
    <row r="597" spans="3:5" x14ac:dyDescent="0.3">
      <c r="C597" s="234"/>
      <c r="D597" s="139"/>
      <c r="E597" s="234"/>
    </row>
    <row r="598" spans="3:5" x14ac:dyDescent="0.3">
      <c r="C598" s="234"/>
      <c r="D598" s="139"/>
      <c r="E598" s="234"/>
    </row>
    <row r="599" spans="3:5" x14ac:dyDescent="0.3">
      <c r="C599" s="234"/>
      <c r="D599" s="139"/>
      <c r="E599" s="234"/>
    </row>
    <row r="600" spans="3:5" x14ac:dyDescent="0.3">
      <c r="C600" s="234"/>
      <c r="D600" s="139"/>
      <c r="E600" s="234"/>
    </row>
    <row r="601" spans="3:5" x14ac:dyDescent="0.3">
      <c r="C601" s="234"/>
      <c r="D601" s="139"/>
      <c r="E601" s="234"/>
    </row>
    <row r="602" spans="3:5" x14ac:dyDescent="0.3">
      <c r="C602" s="234"/>
      <c r="D602" s="139"/>
      <c r="E602" s="234"/>
    </row>
    <row r="603" spans="3:5" x14ac:dyDescent="0.3">
      <c r="C603" s="234"/>
      <c r="D603" s="139"/>
      <c r="E603" s="234"/>
    </row>
    <row r="604" spans="3:5" x14ac:dyDescent="0.3">
      <c r="C604" s="234"/>
      <c r="D604" s="139"/>
      <c r="E604" s="234"/>
    </row>
    <row r="605" spans="3:5" x14ac:dyDescent="0.3">
      <c r="C605" s="234"/>
      <c r="D605" s="139"/>
      <c r="E605" s="234"/>
    </row>
    <row r="606" spans="3:5" x14ac:dyDescent="0.3">
      <c r="C606" s="234"/>
      <c r="D606" s="139"/>
      <c r="E606" s="234"/>
    </row>
    <row r="607" spans="3:5" x14ac:dyDescent="0.3">
      <c r="C607" s="234"/>
      <c r="D607" s="139"/>
      <c r="E607" s="234"/>
    </row>
    <row r="608" spans="3:5" x14ac:dyDescent="0.3">
      <c r="C608" s="234"/>
      <c r="D608" s="139"/>
      <c r="E608" s="234"/>
    </row>
    <row r="609" spans="3:5" x14ac:dyDescent="0.3">
      <c r="C609" s="234"/>
      <c r="D609" s="139"/>
      <c r="E609" s="234"/>
    </row>
    <row r="610" spans="3:5" x14ac:dyDescent="0.3">
      <c r="C610" s="234"/>
      <c r="D610" s="139"/>
      <c r="E610" s="234"/>
    </row>
    <row r="611" spans="3:5" x14ac:dyDescent="0.3">
      <c r="C611" s="234"/>
      <c r="D611" s="139"/>
      <c r="E611" s="234"/>
    </row>
    <row r="612" spans="3:5" x14ac:dyDescent="0.3">
      <c r="C612" s="234"/>
      <c r="D612" s="139"/>
      <c r="E612" s="234"/>
    </row>
    <row r="613" spans="3:5" x14ac:dyDescent="0.3">
      <c r="C613" s="234"/>
      <c r="D613" s="139"/>
      <c r="E613" s="234"/>
    </row>
    <row r="614" spans="3:5" x14ac:dyDescent="0.3">
      <c r="C614" s="234"/>
      <c r="D614" s="139"/>
      <c r="E614" s="234"/>
    </row>
    <row r="615" spans="3:5" x14ac:dyDescent="0.3">
      <c r="C615" s="234"/>
      <c r="D615" s="139"/>
      <c r="E615" s="234"/>
    </row>
    <row r="616" spans="3:5" x14ac:dyDescent="0.3">
      <c r="C616" s="234"/>
      <c r="D616" s="139"/>
      <c r="E616" s="234"/>
    </row>
    <row r="617" spans="3:5" x14ac:dyDescent="0.3">
      <c r="C617" s="234"/>
      <c r="D617" s="139"/>
      <c r="E617" s="234"/>
    </row>
    <row r="618" spans="3:5" x14ac:dyDescent="0.3">
      <c r="C618" s="234"/>
      <c r="D618" s="139"/>
      <c r="E618" s="234"/>
    </row>
    <row r="619" spans="3:5" x14ac:dyDescent="0.3">
      <c r="C619" s="234"/>
      <c r="D619" s="139"/>
      <c r="E619" s="234"/>
    </row>
    <row r="620" spans="3:5" x14ac:dyDescent="0.3">
      <c r="C620" s="234"/>
      <c r="D620" s="139"/>
      <c r="E620" s="234"/>
    </row>
    <row r="621" spans="3:5" x14ac:dyDescent="0.3">
      <c r="C621" s="234"/>
      <c r="D621" s="139"/>
      <c r="E621" s="234"/>
    </row>
    <row r="622" spans="3:5" x14ac:dyDescent="0.3">
      <c r="C622" s="234"/>
      <c r="D622" s="139"/>
      <c r="E622" s="234"/>
    </row>
    <row r="623" spans="3:5" x14ac:dyDescent="0.3">
      <c r="C623" s="234"/>
      <c r="D623" s="139"/>
      <c r="E623" s="234"/>
    </row>
    <row r="624" spans="3:5" x14ac:dyDescent="0.3">
      <c r="C624" s="234"/>
      <c r="D624" s="139"/>
      <c r="E624" s="234"/>
    </row>
    <row r="625" spans="3:5" x14ac:dyDescent="0.3">
      <c r="C625" s="234"/>
      <c r="D625" s="139"/>
      <c r="E625" s="234"/>
    </row>
    <row r="626" spans="3:5" x14ac:dyDescent="0.3">
      <c r="C626" s="234"/>
      <c r="D626" s="139"/>
      <c r="E626" s="234"/>
    </row>
    <row r="627" spans="3:5" x14ac:dyDescent="0.3">
      <c r="C627" s="234"/>
      <c r="D627" s="139"/>
      <c r="E627" s="234"/>
    </row>
    <row r="628" spans="3:5" x14ac:dyDescent="0.3">
      <c r="C628" s="234"/>
      <c r="D628" s="139"/>
      <c r="E628" s="234"/>
    </row>
    <row r="629" spans="3:5" x14ac:dyDescent="0.3">
      <c r="C629" s="234"/>
      <c r="D629" s="139"/>
      <c r="E629" s="234"/>
    </row>
    <row r="630" spans="3:5" x14ac:dyDescent="0.3">
      <c r="C630" s="234"/>
      <c r="D630" s="139"/>
      <c r="E630" s="234"/>
    </row>
    <row r="631" spans="3:5" x14ac:dyDescent="0.3">
      <c r="C631" s="234"/>
      <c r="D631" s="139"/>
      <c r="E631" s="234"/>
    </row>
    <row r="632" spans="3:5" x14ac:dyDescent="0.3">
      <c r="C632" s="234"/>
      <c r="D632" s="139"/>
      <c r="E632" s="234"/>
    </row>
    <row r="633" spans="3:5" x14ac:dyDescent="0.3">
      <c r="C633" s="234"/>
      <c r="D633" s="139"/>
      <c r="E633" s="234"/>
    </row>
    <row r="634" spans="3:5" x14ac:dyDescent="0.3">
      <c r="C634" s="234"/>
      <c r="D634" s="139"/>
      <c r="E634" s="234"/>
    </row>
    <row r="635" spans="3:5" x14ac:dyDescent="0.3">
      <c r="C635" s="234"/>
      <c r="D635" s="139"/>
      <c r="E635" s="234"/>
    </row>
    <row r="636" spans="3:5" x14ac:dyDescent="0.3">
      <c r="C636" s="234"/>
      <c r="D636" s="139"/>
      <c r="E636" s="234"/>
    </row>
    <row r="637" spans="3:5" x14ac:dyDescent="0.3">
      <c r="C637" s="234"/>
      <c r="D637" s="139"/>
      <c r="E637" s="234"/>
    </row>
    <row r="638" spans="3:5" x14ac:dyDescent="0.3">
      <c r="C638" s="234"/>
      <c r="D638" s="139"/>
      <c r="E638" s="234"/>
    </row>
    <row r="639" spans="3:5" x14ac:dyDescent="0.3">
      <c r="C639" s="234"/>
      <c r="D639" s="139"/>
      <c r="E639" s="234"/>
    </row>
    <row r="640" spans="3:5" x14ac:dyDescent="0.3">
      <c r="C640" s="234"/>
      <c r="D640" s="139"/>
      <c r="E640" s="234"/>
    </row>
    <row r="641" spans="3:5" x14ac:dyDescent="0.3">
      <c r="C641" s="234"/>
      <c r="D641" s="139"/>
      <c r="E641" s="234"/>
    </row>
    <row r="642" spans="3:5" x14ac:dyDescent="0.3">
      <c r="C642" s="234"/>
      <c r="D642" s="139"/>
      <c r="E642" s="234"/>
    </row>
    <row r="643" spans="3:5" x14ac:dyDescent="0.3">
      <c r="C643" s="234"/>
      <c r="D643" s="139"/>
      <c r="E643" s="234"/>
    </row>
    <row r="644" spans="3:5" x14ac:dyDescent="0.3">
      <c r="C644" s="234"/>
      <c r="D644" s="139"/>
      <c r="E644" s="234"/>
    </row>
    <row r="645" spans="3:5" x14ac:dyDescent="0.3">
      <c r="C645" s="234"/>
      <c r="D645" s="139"/>
      <c r="E645" s="234"/>
    </row>
    <row r="646" spans="3:5" x14ac:dyDescent="0.3">
      <c r="C646" s="234"/>
      <c r="D646" s="139"/>
      <c r="E646" s="234"/>
    </row>
    <row r="647" spans="3:5" x14ac:dyDescent="0.3">
      <c r="C647" s="234"/>
      <c r="D647" s="139"/>
      <c r="E647" s="234"/>
    </row>
    <row r="648" spans="3:5" x14ac:dyDescent="0.3">
      <c r="C648" s="234"/>
      <c r="D648" s="139"/>
      <c r="E648" s="234"/>
    </row>
    <row r="649" spans="3:5" x14ac:dyDescent="0.3">
      <c r="C649" s="234"/>
      <c r="D649" s="139"/>
      <c r="E649" s="234"/>
    </row>
    <row r="650" spans="3:5" x14ac:dyDescent="0.3">
      <c r="C650" s="234"/>
      <c r="D650" s="139"/>
      <c r="E650" s="234"/>
    </row>
    <row r="651" spans="3:5" x14ac:dyDescent="0.3">
      <c r="C651" s="234"/>
      <c r="D651" s="139"/>
      <c r="E651" s="234"/>
    </row>
    <row r="652" spans="3:5" x14ac:dyDescent="0.3">
      <c r="C652" s="234"/>
      <c r="D652" s="139"/>
      <c r="E652" s="234"/>
    </row>
    <row r="653" spans="3:5" x14ac:dyDescent="0.3">
      <c r="C653" s="234"/>
      <c r="D653" s="139"/>
      <c r="E653" s="234"/>
    </row>
    <row r="654" spans="3:5" x14ac:dyDescent="0.3">
      <c r="C654" s="234"/>
      <c r="D654" s="139"/>
      <c r="E654" s="234"/>
    </row>
    <row r="655" spans="3:5" x14ac:dyDescent="0.3">
      <c r="C655" s="234"/>
      <c r="D655" s="139"/>
      <c r="E655" s="234"/>
    </row>
    <row r="656" spans="3:5" x14ac:dyDescent="0.3">
      <c r="C656" s="234"/>
      <c r="D656" s="139"/>
      <c r="E656" s="234"/>
    </row>
    <row r="657" spans="3:5" x14ac:dyDescent="0.3">
      <c r="C657" s="234"/>
      <c r="D657" s="139"/>
      <c r="E657" s="234"/>
    </row>
    <row r="658" spans="3:5" x14ac:dyDescent="0.3">
      <c r="C658" s="234"/>
      <c r="D658" s="139"/>
      <c r="E658" s="234"/>
    </row>
    <row r="659" spans="3:5" x14ac:dyDescent="0.3">
      <c r="C659" s="234"/>
      <c r="D659" s="139"/>
      <c r="E659" s="234"/>
    </row>
    <row r="660" spans="3:5" x14ac:dyDescent="0.3">
      <c r="C660" s="234"/>
      <c r="D660" s="139"/>
      <c r="E660" s="234"/>
    </row>
    <row r="661" spans="3:5" x14ac:dyDescent="0.3">
      <c r="C661" s="234"/>
      <c r="D661" s="139"/>
      <c r="E661" s="234"/>
    </row>
    <row r="662" spans="3:5" x14ac:dyDescent="0.3">
      <c r="C662" s="234"/>
      <c r="D662" s="139"/>
      <c r="E662" s="234"/>
    </row>
    <row r="663" spans="3:5" x14ac:dyDescent="0.3">
      <c r="C663" s="234"/>
      <c r="D663" s="139"/>
      <c r="E663" s="234"/>
    </row>
    <row r="664" spans="3:5" x14ac:dyDescent="0.3">
      <c r="C664" s="234"/>
      <c r="D664" s="139"/>
      <c r="E664" s="234"/>
    </row>
    <row r="665" spans="3:5" x14ac:dyDescent="0.3">
      <c r="C665" s="234"/>
      <c r="D665" s="139"/>
      <c r="E665" s="234"/>
    </row>
    <row r="666" spans="3:5" x14ac:dyDescent="0.3">
      <c r="C666" s="234"/>
      <c r="D666" s="139"/>
      <c r="E666" s="234"/>
    </row>
    <row r="667" spans="3:5" x14ac:dyDescent="0.3">
      <c r="C667" s="234"/>
      <c r="D667" s="139"/>
      <c r="E667" s="234"/>
    </row>
    <row r="668" spans="3:5" x14ac:dyDescent="0.3">
      <c r="C668" s="234"/>
      <c r="D668" s="139"/>
      <c r="E668" s="234"/>
    </row>
    <row r="669" spans="3:5" x14ac:dyDescent="0.3">
      <c r="C669" s="234"/>
      <c r="D669" s="139"/>
      <c r="E669" s="234"/>
    </row>
    <row r="670" spans="3:5" x14ac:dyDescent="0.3">
      <c r="C670" s="234"/>
      <c r="D670" s="139"/>
      <c r="E670" s="234"/>
    </row>
    <row r="671" spans="3:5" x14ac:dyDescent="0.3">
      <c r="C671" s="234"/>
      <c r="D671" s="139"/>
      <c r="E671" s="234"/>
    </row>
    <row r="672" spans="3:5" x14ac:dyDescent="0.3">
      <c r="C672" s="234"/>
      <c r="D672" s="139"/>
      <c r="E672" s="234"/>
    </row>
    <row r="673" spans="3:5" x14ac:dyDescent="0.3">
      <c r="C673" s="234"/>
      <c r="D673" s="139"/>
      <c r="E673" s="234"/>
    </row>
    <row r="674" spans="3:5" x14ac:dyDescent="0.3">
      <c r="C674" s="234"/>
      <c r="D674" s="139"/>
      <c r="E674" s="234"/>
    </row>
    <row r="675" spans="3:5" x14ac:dyDescent="0.3">
      <c r="C675" s="234"/>
      <c r="D675" s="139"/>
      <c r="E675" s="234"/>
    </row>
    <row r="676" spans="3:5" x14ac:dyDescent="0.3">
      <c r="C676" s="234"/>
      <c r="D676" s="139"/>
      <c r="E676" s="234"/>
    </row>
    <row r="677" spans="3:5" x14ac:dyDescent="0.3">
      <c r="C677" s="234"/>
      <c r="D677" s="139"/>
      <c r="E677" s="234"/>
    </row>
    <row r="678" spans="3:5" x14ac:dyDescent="0.3">
      <c r="C678" s="234"/>
      <c r="D678" s="139"/>
      <c r="E678" s="234"/>
    </row>
    <row r="679" spans="3:5" x14ac:dyDescent="0.3">
      <c r="C679" s="234"/>
      <c r="D679" s="139"/>
      <c r="E679" s="234"/>
    </row>
    <row r="680" spans="3:5" x14ac:dyDescent="0.3">
      <c r="C680" s="234"/>
      <c r="D680" s="139"/>
      <c r="E680" s="234"/>
    </row>
    <row r="681" spans="3:5" x14ac:dyDescent="0.3">
      <c r="C681" s="234"/>
      <c r="D681" s="139"/>
      <c r="E681" s="234"/>
    </row>
    <row r="682" spans="3:5" x14ac:dyDescent="0.3">
      <c r="C682" s="234"/>
      <c r="D682" s="139"/>
      <c r="E682" s="234"/>
    </row>
    <row r="683" spans="3:5" x14ac:dyDescent="0.3">
      <c r="C683" s="234"/>
      <c r="D683" s="139"/>
      <c r="E683" s="234"/>
    </row>
    <row r="684" spans="3:5" x14ac:dyDescent="0.3">
      <c r="C684" s="234"/>
      <c r="D684" s="139"/>
      <c r="E684" s="234"/>
    </row>
    <row r="685" spans="3:5" x14ac:dyDescent="0.3">
      <c r="C685" s="234"/>
      <c r="D685" s="139"/>
      <c r="E685" s="234"/>
    </row>
    <row r="686" spans="3:5" x14ac:dyDescent="0.3">
      <c r="C686" s="234"/>
      <c r="D686" s="139"/>
      <c r="E686" s="234"/>
    </row>
    <row r="687" spans="3:5" x14ac:dyDescent="0.3">
      <c r="C687" s="234"/>
      <c r="D687" s="139"/>
      <c r="E687" s="234"/>
    </row>
    <row r="688" spans="3:5" x14ac:dyDescent="0.3">
      <c r="C688" s="234"/>
      <c r="D688" s="139"/>
      <c r="E688" s="234"/>
    </row>
    <row r="689" spans="3:5" x14ac:dyDescent="0.3">
      <c r="C689" s="234"/>
      <c r="D689" s="139"/>
      <c r="E689" s="234"/>
    </row>
    <row r="690" spans="3:5" x14ac:dyDescent="0.3">
      <c r="C690" s="234"/>
      <c r="D690" s="139"/>
      <c r="E690" s="234"/>
    </row>
    <row r="691" spans="3:5" x14ac:dyDescent="0.3">
      <c r="C691" s="234"/>
      <c r="D691" s="139"/>
      <c r="E691" s="234"/>
    </row>
    <row r="692" spans="3:5" x14ac:dyDescent="0.3">
      <c r="C692" s="234"/>
      <c r="D692" s="139"/>
      <c r="E692" s="234"/>
    </row>
    <row r="693" spans="3:5" x14ac:dyDescent="0.3">
      <c r="C693" s="234"/>
      <c r="D693" s="139"/>
      <c r="E693" s="234"/>
    </row>
    <row r="694" spans="3:5" x14ac:dyDescent="0.3">
      <c r="C694" s="234"/>
      <c r="D694" s="139"/>
      <c r="E694" s="234"/>
    </row>
    <row r="695" spans="3:5" x14ac:dyDescent="0.3">
      <c r="C695" s="234"/>
      <c r="D695" s="139"/>
      <c r="E695" s="234"/>
    </row>
    <row r="696" spans="3:5" x14ac:dyDescent="0.3">
      <c r="C696" s="234"/>
      <c r="D696" s="139"/>
      <c r="E696" s="234"/>
    </row>
    <row r="697" spans="3:5" x14ac:dyDescent="0.3">
      <c r="C697" s="234"/>
      <c r="D697" s="139"/>
      <c r="E697" s="234"/>
    </row>
    <row r="698" spans="3:5" x14ac:dyDescent="0.3">
      <c r="C698" s="234"/>
      <c r="D698" s="139"/>
      <c r="E698" s="234"/>
    </row>
    <row r="699" spans="3:5" x14ac:dyDescent="0.3">
      <c r="C699" s="234"/>
      <c r="D699" s="139"/>
      <c r="E699" s="234"/>
    </row>
    <row r="700" spans="3:5" x14ac:dyDescent="0.3">
      <c r="C700" s="234"/>
      <c r="D700" s="139"/>
      <c r="E700" s="234"/>
    </row>
    <row r="701" spans="3:5" x14ac:dyDescent="0.3">
      <c r="C701" s="234"/>
      <c r="D701" s="139"/>
      <c r="E701" s="234"/>
    </row>
    <row r="702" spans="3:5" x14ac:dyDescent="0.3">
      <c r="C702" s="234"/>
      <c r="D702" s="139"/>
      <c r="E702" s="234"/>
    </row>
    <row r="703" spans="3:5" x14ac:dyDescent="0.3">
      <c r="C703" s="234"/>
      <c r="D703" s="139"/>
      <c r="E703" s="234"/>
    </row>
    <row r="704" spans="3:5" x14ac:dyDescent="0.3">
      <c r="C704" s="234"/>
      <c r="D704" s="139"/>
      <c r="E704" s="234"/>
    </row>
    <row r="705" spans="3:5" x14ac:dyDescent="0.3">
      <c r="C705" s="234"/>
      <c r="D705" s="139"/>
      <c r="E705" s="234"/>
    </row>
  </sheetData>
  <pageMargins left="0.7" right="0.7" top="0.78740157499999996" bottom="0.78740157499999996"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99"/>
  <sheetViews>
    <sheetView zoomScale="70" zoomScaleNormal="70" workbookViewId="0">
      <selection activeCell="A2" sqref="A2"/>
    </sheetView>
  </sheetViews>
  <sheetFormatPr baseColWidth="10" defaultColWidth="10.81640625" defaultRowHeight="14" x14ac:dyDescent="0.3"/>
  <cols>
    <col min="1" max="1" width="10.81640625" style="2"/>
    <col min="2" max="2" width="14" style="2" customWidth="1"/>
    <col min="3" max="4" width="10.81640625" style="2"/>
    <col min="5" max="5" width="11.1796875" style="2" bestFit="1" customWidth="1"/>
    <col min="6" max="6" width="14" style="2" bestFit="1" customWidth="1"/>
    <col min="7" max="16384" width="10.81640625" style="2"/>
  </cols>
  <sheetData>
    <row r="1" spans="1:28" ht="20" x14ac:dyDescent="0.4">
      <c r="B1" s="27" t="s">
        <v>57</v>
      </c>
    </row>
    <row r="2" spans="1:28" ht="20.5" x14ac:dyDescent="0.5">
      <c r="B2" s="17" t="s">
        <v>68</v>
      </c>
      <c r="C2" s="18">
        <v>45</v>
      </c>
      <c r="D2" s="19" t="s">
        <v>1</v>
      </c>
      <c r="E2" s="20" t="s">
        <v>69</v>
      </c>
      <c r="F2" s="18">
        <v>40</v>
      </c>
      <c r="G2" s="19" t="s">
        <v>1</v>
      </c>
      <c r="H2" s="20" t="s">
        <v>70</v>
      </c>
      <c r="I2" s="19" t="s">
        <v>1</v>
      </c>
      <c r="J2" s="21"/>
      <c r="K2" s="21"/>
      <c r="L2" s="22"/>
      <c r="M2" s="22"/>
      <c r="N2" s="22"/>
      <c r="O2" s="22"/>
      <c r="P2" s="22"/>
    </row>
    <row r="3" spans="1:28" x14ac:dyDescent="0.3">
      <c r="B3" s="106" t="s">
        <v>24</v>
      </c>
      <c r="C3" s="98"/>
      <c r="D3" s="98">
        <v>300</v>
      </c>
      <c r="E3" s="98">
        <v>300</v>
      </c>
      <c r="F3" s="98">
        <v>300</v>
      </c>
      <c r="G3" s="98">
        <v>300</v>
      </c>
      <c r="H3" s="98">
        <v>300</v>
      </c>
      <c r="I3" s="98">
        <v>400</v>
      </c>
      <c r="J3" s="98">
        <v>400</v>
      </c>
      <c r="K3" s="98">
        <v>400</v>
      </c>
      <c r="L3" s="98">
        <v>400</v>
      </c>
      <c r="M3" s="98">
        <v>400</v>
      </c>
      <c r="N3" s="98">
        <v>500</v>
      </c>
      <c r="O3" s="98">
        <v>500</v>
      </c>
      <c r="P3" s="98">
        <v>500</v>
      </c>
      <c r="Q3" s="98">
        <v>500</v>
      </c>
      <c r="R3" s="98">
        <v>500</v>
      </c>
      <c r="S3" s="98">
        <v>600</v>
      </c>
      <c r="T3" s="98">
        <v>600</v>
      </c>
      <c r="U3" s="98">
        <v>600</v>
      </c>
      <c r="V3" s="98">
        <v>600</v>
      </c>
      <c r="W3" s="98">
        <v>600</v>
      </c>
      <c r="X3" s="98">
        <v>900</v>
      </c>
      <c r="Y3" s="98">
        <v>900</v>
      </c>
      <c r="Z3" s="98">
        <v>900</v>
      </c>
      <c r="AA3" s="98">
        <v>900</v>
      </c>
      <c r="AB3" s="98">
        <v>900</v>
      </c>
    </row>
    <row r="4" spans="1:28" x14ac:dyDescent="0.3">
      <c r="B4" s="96" t="s">
        <v>25</v>
      </c>
      <c r="C4" s="14" t="s">
        <v>26</v>
      </c>
      <c r="D4" s="94" t="s">
        <v>65</v>
      </c>
      <c r="E4" s="94" t="s">
        <v>28</v>
      </c>
      <c r="F4" s="94" t="s">
        <v>29</v>
      </c>
      <c r="G4" s="94" t="s">
        <v>30</v>
      </c>
      <c r="H4" s="94" t="s">
        <v>31</v>
      </c>
      <c r="I4" s="94" t="s">
        <v>65</v>
      </c>
      <c r="J4" s="94" t="s">
        <v>28</v>
      </c>
      <c r="K4" s="94" t="s">
        <v>29</v>
      </c>
      <c r="L4" s="94" t="s">
        <v>30</v>
      </c>
      <c r="M4" s="94" t="s">
        <v>31</v>
      </c>
      <c r="N4" s="94" t="s">
        <v>65</v>
      </c>
      <c r="O4" s="94" t="s">
        <v>28</v>
      </c>
      <c r="P4" s="94" t="s">
        <v>29</v>
      </c>
      <c r="Q4" s="94" t="s">
        <v>30</v>
      </c>
      <c r="R4" s="94" t="s">
        <v>31</v>
      </c>
      <c r="S4" s="94" t="s">
        <v>65</v>
      </c>
      <c r="T4" s="94" t="s">
        <v>28</v>
      </c>
      <c r="U4" s="94" t="s">
        <v>29</v>
      </c>
      <c r="V4" s="94" t="s">
        <v>30</v>
      </c>
      <c r="W4" s="94" t="s">
        <v>31</v>
      </c>
      <c r="X4" s="94" t="s">
        <v>65</v>
      </c>
      <c r="Y4" s="94" t="s">
        <v>28</v>
      </c>
      <c r="Z4" s="94" t="s">
        <v>29</v>
      </c>
      <c r="AA4" s="94" t="s">
        <v>30</v>
      </c>
      <c r="AB4" s="94" t="s">
        <v>31</v>
      </c>
    </row>
    <row r="5" spans="1:28" x14ac:dyDescent="0.3">
      <c r="A5" s="99">
        <v>12</v>
      </c>
      <c r="B5" s="23">
        <v>400</v>
      </c>
      <c r="C5" s="24" t="s">
        <v>27</v>
      </c>
      <c r="D5" s="15">
        <v>72</v>
      </c>
      <c r="E5" s="15">
        <v>115</v>
      </c>
      <c r="F5" s="15">
        <v>162</v>
      </c>
      <c r="G5" s="15">
        <v>202</v>
      </c>
      <c r="H5" s="15">
        <v>282</v>
      </c>
      <c r="I5" s="15">
        <v>93</v>
      </c>
      <c r="J5" s="15">
        <v>150</v>
      </c>
      <c r="K5" s="15">
        <v>203</v>
      </c>
      <c r="L5" s="15">
        <v>255</v>
      </c>
      <c r="M5" s="15">
        <v>353</v>
      </c>
      <c r="N5" s="15">
        <v>115</v>
      </c>
      <c r="O5" s="15">
        <v>182</v>
      </c>
      <c r="P5" s="15">
        <v>243</v>
      </c>
      <c r="Q5" s="15">
        <v>306</v>
      </c>
      <c r="R5" s="15">
        <v>421</v>
      </c>
      <c r="S5" s="15">
        <v>135</v>
      </c>
      <c r="T5" s="15">
        <v>213</v>
      </c>
      <c r="U5" s="15">
        <v>279</v>
      </c>
      <c r="V5" s="15">
        <v>354</v>
      </c>
      <c r="W5" s="15">
        <v>485</v>
      </c>
      <c r="X5" s="15">
        <v>190</v>
      </c>
      <c r="Y5" s="15">
        <v>298</v>
      </c>
      <c r="Z5" s="15">
        <v>385</v>
      </c>
      <c r="AA5" s="15">
        <v>489</v>
      </c>
      <c r="AB5" s="15">
        <v>667</v>
      </c>
    </row>
    <row r="6" spans="1:28" x14ac:dyDescent="0.3">
      <c r="A6" s="2">
        <v>12</v>
      </c>
      <c r="B6" s="25">
        <v>500</v>
      </c>
      <c r="C6" s="24" t="s">
        <v>27</v>
      </c>
      <c r="D6" s="15">
        <v>90</v>
      </c>
      <c r="E6" s="15">
        <v>144</v>
      </c>
      <c r="F6" s="15">
        <v>202</v>
      </c>
      <c r="G6" s="15">
        <v>252</v>
      </c>
      <c r="H6" s="15">
        <v>352</v>
      </c>
      <c r="I6" s="15">
        <v>117</v>
      </c>
      <c r="J6" s="15">
        <v>187</v>
      </c>
      <c r="K6" s="15">
        <v>254</v>
      </c>
      <c r="L6" s="15">
        <v>319</v>
      </c>
      <c r="M6" s="15">
        <v>442</v>
      </c>
      <c r="N6" s="15">
        <v>143</v>
      </c>
      <c r="O6" s="15">
        <v>228</v>
      </c>
      <c r="P6" s="15">
        <v>303</v>
      </c>
      <c r="Q6" s="15">
        <v>382</v>
      </c>
      <c r="R6" s="15">
        <v>526</v>
      </c>
      <c r="S6" s="15">
        <v>169</v>
      </c>
      <c r="T6" s="15">
        <v>267</v>
      </c>
      <c r="U6" s="15">
        <v>349</v>
      </c>
      <c r="V6" s="15">
        <v>442</v>
      </c>
      <c r="W6" s="15">
        <v>606</v>
      </c>
      <c r="X6" s="15">
        <v>238</v>
      </c>
      <c r="Y6" s="15">
        <v>373</v>
      </c>
      <c r="Z6" s="15">
        <v>481</v>
      </c>
      <c r="AA6" s="15">
        <v>612</v>
      </c>
      <c r="AB6" s="15">
        <v>833</v>
      </c>
    </row>
    <row r="7" spans="1:28" x14ac:dyDescent="0.3">
      <c r="A7" s="2">
        <v>12</v>
      </c>
      <c r="B7" s="25">
        <v>600</v>
      </c>
      <c r="C7" s="24" t="s">
        <v>27</v>
      </c>
      <c r="D7" s="15">
        <v>108</v>
      </c>
      <c r="E7" s="15">
        <v>173</v>
      </c>
      <c r="F7" s="15">
        <v>243</v>
      </c>
      <c r="G7" s="15">
        <v>302</v>
      </c>
      <c r="H7" s="15">
        <v>423</v>
      </c>
      <c r="I7" s="15">
        <v>140</v>
      </c>
      <c r="J7" s="15">
        <v>224</v>
      </c>
      <c r="K7" s="15">
        <v>305</v>
      </c>
      <c r="L7" s="15">
        <v>382</v>
      </c>
      <c r="M7" s="15">
        <v>530</v>
      </c>
      <c r="N7" s="15">
        <v>172</v>
      </c>
      <c r="O7" s="15">
        <v>273</v>
      </c>
      <c r="P7" s="15">
        <v>364</v>
      </c>
      <c r="Q7" s="15">
        <v>458</v>
      </c>
      <c r="R7" s="15">
        <v>631</v>
      </c>
      <c r="S7" s="15">
        <v>203</v>
      </c>
      <c r="T7" s="15">
        <v>320</v>
      </c>
      <c r="U7" s="15">
        <v>419</v>
      </c>
      <c r="V7" s="15">
        <v>531</v>
      </c>
      <c r="W7" s="15">
        <v>727</v>
      </c>
      <c r="X7" s="15">
        <v>286</v>
      </c>
      <c r="Y7" s="15">
        <v>447</v>
      </c>
      <c r="Z7" s="15">
        <v>577</v>
      </c>
      <c r="AA7" s="15">
        <v>734</v>
      </c>
      <c r="AB7" s="15">
        <v>1000</v>
      </c>
    </row>
    <row r="8" spans="1:28" x14ac:dyDescent="0.3">
      <c r="A8" s="2">
        <v>12</v>
      </c>
      <c r="B8" s="25">
        <v>700</v>
      </c>
      <c r="C8" s="24" t="s">
        <v>27</v>
      </c>
      <c r="D8" s="15">
        <v>126</v>
      </c>
      <c r="E8" s="15">
        <v>201</v>
      </c>
      <c r="F8" s="15">
        <v>283</v>
      </c>
      <c r="G8" s="15">
        <v>353</v>
      </c>
      <c r="H8" s="15">
        <v>493</v>
      </c>
      <c r="I8" s="15">
        <v>163</v>
      </c>
      <c r="J8" s="15">
        <v>262</v>
      </c>
      <c r="K8" s="15">
        <v>356</v>
      </c>
      <c r="L8" s="15">
        <v>446</v>
      </c>
      <c r="M8" s="15">
        <v>619</v>
      </c>
      <c r="N8" s="15">
        <v>200</v>
      </c>
      <c r="O8" s="15">
        <v>319</v>
      </c>
      <c r="P8" s="15">
        <v>425</v>
      </c>
      <c r="Q8" s="15">
        <v>535</v>
      </c>
      <c r="R8" s="15">
        <v>737</v>
      </c>
      <c r="S8" s="15">
        <v>237</v>
      </c>
      <c r="T8" s="15">
        <v>373</v>
      </c>
      <c r="U8" s="15">
        <v>489</v>
      </c>
      <c r="V8" s="15">
        <v>619</v>
      </c>
      <c r="W8" s="15">
        <v>848</v>
      </c>
      <c r="X8" s="15">
        <v>333</v>
      </c>
      <c r="Y8" s="15">
        <v>522</v>
      </c>
      <c r="Z8" s="15">
        <v>673</v>
      </c>
      <c r="AA8" s="15">
        <v>856</v>
      </c>
      <c r="AB8" s="15">
        <v>1167</v>
      </c>
    </row>
    <row r="9" spans="1:28" x14ac:dyDescent="0.3">
      <c r="A9" s="2">
        <v>12</v>
      </c>
      <c r="B9" s="25">
        <v>800</v>
      </c>
      <c r="C9" s="24" t="s">
        <v>27</v>
      </c>
      <c r="D9" s="15">
        <v>144</v>
      </c>
      <c r="E9" s="15">
        <v>230</v>
      </c>
      <c r="F9" s="15">
        <v>324</v>
      </c>
      <c r="G9" s="15">
        <v>403</v>
      </c>
      <c r="H9" s="15">
        <v>564</v>
      </c>
      <c r="I9" s="15">
        <v>187</v>
      </c>
      <c r="J9" s="15">
        <v>299</v>
      </c>
      <c r="K9" s="15">
        <v>407</v>
      </c>
      <c r="L9" s="15">
        <v>510</v>
      </c>
      <c r="M9" s="15">
        <v>707</v>
      </c>
      <c r="N9" s="15">
        <v>229</v>
      </c>
      <c r="O9" s="15">
        <v>364</v>
      </c>
      <c r="P9" s="15">
        <v>485</v>
      </c>
      <c r="Q9" s="15">
        <v>611</v>
      </c>
      <c r="R9" s="15">
        <v>842</v>
      </c>
      <c r="S9" s="15">
        <v>270</v>
      </c>
      <c r="T9" s="15">
        <v>427</v>
      </c>
      <c r="U9" s="15">
        <v>559</v>
      </c>
      <c r="V9" s="15">
        <v>707</v>
      </c>
      <c r="W9" s="15">
        <v>969</v>
      </c>
      <c r="X9" s="15">
        <v>381</v>
      </c>
      <c r="Y9" s="15">
        <v>596</v>
      </c>
      <c r="Z9" s="15">
        <v>769</v>
      </c>
      <c r="AA9" s="15">
        <v>979</v>
      </c>
      <c r="AB9" s="15">
        <v>1334</v>
      </c>
    </row>
    <row r="10" spans="1:28" x14ac:dyDescent="0.3">
      <c r="A10" s="2">
        <v>12</v>
      </c>
      <c r="B10" s="25">
        <v>900</v>
      </c>
      <c r="C10" s="24" t="s">
        <v>27</v>
      </c>
      <c r="D10" s="15">
        <v>162</v>
      </c>
      <c r="E10" s="15">
        <v>259</v>
      </c>
      <c r="F10" s="15">
        <v>364</v>
      </c>
      <c r="G10" s="15">
        <v>453</v>
      </c>
      <c r="H10" s="15">
        <v>634</v>
      </c>
      <c r="I10" s="15">
        <v>210</v>
      </c>
      <c r="J10" s="15">
        <v>337</v>
      </c>
      <c r="K10" s="15">
        <v>458</v>
      </c>
      <c r="L10" s="15">
        <v>574</v>
      </c>
      <c r="M10" s="15">
        <v>795</v>
      </c>
      <c r="N10" s="15">
        <v>258</v>
      </c>
      <c r="O10" s="15">
        <v>410</v>
      </c>
      <c r="P10" s="15">
        <v>546</v>
      </c>
      <c r="Q10" s="15">
        <v>688</v>
      </c>
      <c r="R10" s="15">
        <v>947</v>
      </c>
      <c r="S10" s="15">
        <v>304</v>
      </c>
      <c r="T10" s="15">
        <v>480</v>
      </c>
      <c r="U10" s="15">
        <v>629</v>
      </c>
      <c r="V10" s="15">
        <v>796</v>
      </c>
      <c r="W10" s="15">
        <v>1090</v>
      </c>
      <c r="X10" s="15">
        <v>428</v>
      </c>
      <c r="Y10" s="15">
        <v>671</v>
      </c>
      <c r="Z10" s="15">
        <v>865</v>
      </c>
      <c r="AA10" s="15">
        <v>1101</v>
      </c>
      <c r="AB10" s="15">
        <v>1500</v>
      </c>
    </row>
    <row r="11" spans="1:28" x14ac:dyDescent="0.3">
      <c r="A11" s="2">
        <v>12</v>
      </c>
      <c r="B11" s="25">
        <v>1000</v>
      </c>
      <c r="C11" s="24" t="s">
        <v>27</v>
      </c>
      <c r="D11" s="15">
        <v>179</v>
      </c>
      <c r="E11" s="15">
        <v>288</v>
      </c>
      <c r="F11" s="15">
        <v>405</v>
      </c>
      <c r="G11" s="15">
        <v>504</v>
      </c>
      <c r="H11" s="15">
        <v>705</v>
      </c>
      <c r="I11" s="15">
        <v>234</v>
      </c>
      <c r="J11" s="15">
        <v>374</v>
      </c>
      <c r="K11" s="15">
        <v>509</v>
      </c>
      <c r="L11" s="15">
        <v>637</v>
      </c>
      <c r="M11" s="15">
        <v>884</v>
      </c>
      <c r="N11" s="15">
        <v>286</v>
      </c>
      <c r="O11" s="15">
        <v>456</v>
      </c>
      <c r="P11" s="15">
        <v>607</v>
      </c>
      <c r="Q11" s="15">
        <v>764</v>
      </c>
      <c r="R11" s="15">
        <v>1052</v>
      </c>
      <c r="S11" s="15">
        <v>338</v>
      </c>
      <c r="T11" s="15">
        <v>533</v>
      </c>
      <c r="U11" s="15">
        <v>698</v>
      </c>
      <c r="V11" s="15">
        <v>884</v>
      </c>
      <c r="W11" s="15">
        <v>1211</v>
      </c>
      <c r="X11" s="15">
        <v>476</v>
      </c>
      <c r="Y11" s="15">
        <v>745</v>
      </c>
      <c r="Z11" s="15">
        <v>961</v>
      </c>
      <c r="AA11" s="15">
        <v>1223</v>
      </c>
      <c r="AB11" s="15">
        <v>1667</v>
      </c>
    </row>
    <row r="12" spans="1:28" x14ac:dyDescent="0.3">
      <c r="A12" s="2">
        <v>12</v>
      </c>
      <c r="B12" s="25">
        <v>1100</v>
      </c>
      <c r="C12" s="24" t="s">
        <v>27</v>
      </c>
      <c r="D12" s="15">
        <v>197</v>
      </c>
      <c r="E12" s="15">
        <v>317</v>
      </c>
      <c r="F12" s="15">
        <v>445</v>
      </c>
      <c r="G12" s="15">
        <v>554</v>
      </c>
      <c r="H12" s="15">
        <v>775</v>
      </c>
      <c r="I12" s="15">
        <v>257</v>
      </c>
      <c r="J12" s="15">
        <v>411</v>
      </c>
      <c r="K12" s="15">
        <v>560</v>
      </c>
      <c r="L12" s="15">
        <v>701</v>
      </c>
      <c r="M12" s="15">
        <v>972</v>
      </c>
      <c r="N12" s="15">
        <v>315</v>
      </c>
      <c r="O12" s="15">
        <v>501</v>
      </c>
      <c r="P12" s="15">
        <v>667</v>
      </c>
      <c r="Q12" s="15">
        <v>840</v>
      </c>
      <c r="R12" s="15">
        <v>1158</v>
      </c>
      <c r="S12" s="15">
        <v>372</v>
      </c>
      <c r="T12" s="15">
        <v>586</v>
      </c>
      <c r="U12" s="15">
        <v>768</v>
      </c>
      <c r="V12" s="15">
        <v>973</v>
      </c>
      <c r="W12" s="15">
        <v>1333</v>
      </c>
      <c r="X12" s="15">
        <v>523</v>
      </c>
      <c r="Y12" s="15">
        <v>820</v>
      </c>
      <c r="Z12" s="15">
        <v>1058</v>
      </c>
      <c r="AA12" s="15">
        <v>1346</v>
      </c>
      <c r="AB12" s="15">
        <v>1834</v>
      </c>
    </row>
    <row r="13" spans="1:28" x14ac:dyDescent="0.3">
      <c r="A13" s="2">
        <v>12</v>
      </c>
      <c r="B13" s="25">
        <v>1200</v>
      </c>
      <c r="C13" s="24" t="s">
        <v>27</v>
      </c>
      <c r="D13" s="15">
        <v>215</v>
      </c>
      <c r="E13" s="15">
        <v>345</v>
      </c>
      <c r="F13" s="15">
        <v>486</v>
      </c>
      <c r="G13" s="15">
        <v>605</v>
      </c>
      <c r="H13" s="15">
        <v>845</v>
      </c>
      <c r="I13" s="15">
        <v>280</v>
      </c>
      <c r="J13" s="15">
        <v>449</v>
      </c>
      <c r="K13" s="15">
        <v>610</v>
      </c>
      <c r="L13" s="15">
        <v>765</v>
      </c>
      <c r="M13" s="15">
        <v>1060</v>
      </c>
      <c r="N13" s="15">
        <v>344</v>
      </c>
      <c r="O13" s="15">
        <v>547</v>
      </c>
      <c r="P13" s="15">
        <v>728</v>
      </c>
      <c r="Q13" s="15">
        <v>917</v>
      </c>
      <c r="R13" s="15">
        <v>1263</v>
      </c>
      <c r="S13" s="15">
        <v>406</v>
      </c>
      <c r="T13" s="15">
        <v>640</v>
      </c>
      <c r="U13" s="15">
        <v>838</v>
      </c>
      <c r="V13" s="15">
        <v>1061</v>
      </c>
      <c r="W13" s="15">
        <v>1454</v>
      </c>
      <c r="X13" s="15">
        <v>571</v>
      </c>
      <c r="Y13" s="15">
        <v>894</v>
      </c>
      <c r="Z13" s="15">
        <v>1154</v>
      </c>
      <c r="AA13" s="15">
        <v>1468</v>
      </c>
      <c r="AB13" s="15">
        <v>2000</v>
      </c>
    </row>
    <row r="14" spans="1:28" x14ac:dyDescent="0.3">
      <c r="A14" s="2">
        <v>12</v>
      </c>
      <c r="B14" s="25">
        <v>1300</v>
      </c>
      <c r="C14" s="24" t="s">
        <v>27</v>
      </c>
      <c r="D14" s="15">
        <v>233</v>
      </c>
      <c r="E14" s="15">
        <v>374</v>
      </c>
      <c r="F14" s="15">
        <v>526</v>
      </c>
      <c r="G14" s="15">
        <v>655</v>
      </c>
      <c r="H14" s="15">
        <v>916</v>
      </c>
      <c r="I14" s="15">
        <v>304</v>
      </c>
      <c r="J14" s="15">
        <v>486</v>
      </c>
      <c r="K14" s="15">
        <v>661</v>
      </c>
      <c r="L14" s="15">
        <v>829</v>
      </c>
      <c r="M14" s="15">
        <v>1149</v>
      </c>
      <c r="N14" s="15">
        <v>372</v>
      </c>
      <c r="O14" s="15">
        <v>592</v>
      </c>
      <c r="P14" s="15">
        <v>789</v>
      </c>
      <c r="Q14" s="15">
        <v>993</v>
      </c>
      <c r="R14" s="15">
        <v>1368</v>
      </c>
      <c r="S14" s="15">
        <v>439</v>
      </c>
      <c r="T14" s="15">
        <v>693</v>
      </c>
      <c r="U14" s="15">
        <v>908</v>
      </c>
      <c r="V14" s="15">
        <v>1150</v>
      </c>
      <c r="W14" s="15">
        <v>1575</v>
      </c>
      <c r="X14" s="15">
        <v>619</v>
      </c>
      <c r="Y14" s="15">
        <v>969</v>
      </c>
      <c r="Z14" s="15">
        <v>1250</v>
      </c>
      <c r="AA14" s="15">
        <v>1590</v>
      </c>
      <c r="AB14" s="15">
        <v>2167</v>
      </c>
    </row>
    <row r="15" spans="1:28" x14ac:dyDescent="0.3">
      <c r="A15" s="2">
        <v>12</v>
      </c>
      <c r="B15" s="25">
        <v>1400</v>
      </c>
      <c r="C15" s="24" t="s">
        <v>27</v>
      </c>
      <c r="D15" s="15">
        <v>251</v>
      </c>
      <c r="E15" s="15">
        <v>403</v>
      </c>
      <c r="F15" s="15">
        <v>567</v>
      </c>
      <c r="G15" s="15">
        <v>705</v>
      </c>
      <c r="H15" s="15">
        <v>986</v>
      </c>
      <c r="I15" s="15">
        <v>327</v>
      </c>
      <c r="J15" s="15">
        <v>524</v>
      </c>
      <c r="K15" s="15">
        <v>712</v>
      </c>
      <c r="L15" s="15">
        <v>892</v>
      </c>
      <c r="M15" s="15">
        <v>1237</v>
      </c>
      <c r="N15" s="15">
        <v>401</v>
      </c>
      <c r="O15" s="15">
        <v>638</v>
      </c>
      <c r="P15" s="15">
        <v>849</v>
      </c>
      <c r="Q15" s="15">
        <v>1070</v>
      </c>
      <c r="R15" s="15">
        <v>1473</v>
      </c>
      <c r="S15" s="15">
        <v>473</v>
      </c>
      <c r="T15" s="15">
        <v>746</v>
      </c>
      <c r="U15" s="15">
        <v>978</v>
      </c>
      <c r="V15" s="15">
        <v>1238</v>
      </c>
      <c r="W15" s="15">
        <v>1696</v>
      </c>
      <c r="X15" s="15">
        <v>666</v>
      </c>
      <c r="Y15" s="15">
        <v>1043</v>
      </c>
      <c r="Z15" s="15">
        <v>1346</v>
      </c>
      <c r="AA15" s="15">
        <v>1713</v>
      </c>
      <c r="AB15" s="15">
        <v>2334</v>
      </c>
    </row>
    <row r="16" spans="1:28" x14ac:dyDescent="0.3">
      <c r="A16" s="2">
        <v>12</v>
      </c>
      <c r="B16" s="25">
        <v>1600</v>
      </c>
      <c r="C16" s="24" t="s">
        <v>27</v>
      </c>
      <c r="D16" s="15">
        <v>287</v>
      </c>
      <c r="E16" s="15">
        <v>461</v>
      </c>
      <c r="F16" s="15">
        <v>648</v>
      </c>
      <c r="G16" s="15">
        <v>806</v>
      </c>
      <c r="H16" s="15">
        <v>1127</v>
      </c>
      <c r="I16" s="15">
        <v>374</v>
      </c>
      <c r="J16" s="15">
        <v>598</v>
      </c>
      <c r="K16" s="15">
        <v>814</v>
      </c>
      <c r="L16" s="15">
        <v>1020</v>
      </c>
      <c r="M16" s="15">
        <v>1414</v>
      </c>
      <c r="N16" s="15">
        <v>458</v>
      </c>
      <c r="O16" s="15">
        <v>729</v>
      </c>
      <c r="P16" s="15">
        <v>971</v>
      </c>
      <c r="Q16" s="15">
        <v>1222</v>
      </c>
      <c r="R16" s="15">
        <v>1684</v>
      </c>
      <c r="S16" s="15">
        <v>541</v>
      </c>
      <c r="T16" s="15">
        <v>853</v>
      </c>
      <c r="U16" s="15">
        <v>1117</v>
      </c>
      <c r="V16" s="15">
        <v>1415</v>
      </c>
      <c r="W16" s="15">
        <v>1938</v>
      </c>
      <c r="X16" s="15">
        <v>761</v>
      </c>
      <c r="Y16" s="15">
        <v>1192</v>
      </c>
      <c r="Z16" s="15">
        <v>1538</v>
      </c>
      <c r="AA16" s="15">
        <v>1957</v>
      </c>
      <c r="AB16" s="15">
        <v>2667</v>
      </c>
    </row>
    <row r="17" spans="1:28" x14ac:dyDescent="0.3">
      <c r="A17" s="2">
        <v>12</v>
      </c>
      <c r="B17" s="25">
        <v>1800</v>
      </c>
      <c r="C17" s="24" t="s">
        <v>27</v>
      </c>
      <c r="D17" s="15">
        <v>323</v>
      </c>
      <c r="E17" s="15">
        <v>518</v>
      </c>
      <c r="F17" s="15">
        <v>728</v>
      </c>
      <c r="G17" s="15">
        <v>907</v>
      </c>
      <c r="H17" s="15">
        <v>1268</v>
      </c>
      <c r="I17" s="15">
        <v>420</v>
      </c>
      <c r="J17" s="15">
        <v>673</v>
      </c>
      <c r="K17" s="15">
        <v>916</v>
      </c>
      <c r="L17" s="15">
        <v>1147</v>
      </c>
      <c r="M17" s="15">
        <v>1591</v>
      </c>
      <c r="N17" s="15">
        <v>515</v>
      </c>
      <c r="O17" s="15">
        <v>820</v>
      </c>
      <c r="P17" s="15">
        <v>1092</v>
      </c>
      <c r="Q17" s="15">
        <v>1375</v>
      </c>
      <c r="R17" s="15">
        <v>1894</v>
      </c>
      <c r="S17" s="15">
        <v>608</v>
      </c>
      <c r="T17" s="15">
        <v>960</v>
      </c>
      <c r="U17" s="15">
        <v>1257</v>
      </c>
      <c r="V17" s="15">
        <v>1592</v>
      </c>
      <c r="W17" s="15">
        <v>2181</v>
      </c>
      <c r="X17" s="15">
        <v>857</v>
      </c>
      <c r="Y17" s="15">
        <v>1342</v>
      </c>
      <c r="Z17" s="15">
        <v>1731</v>
      </c>
      <c r="AA17" s="15">
        <v>2202</v>
      </c>
      <c r="AB17" s="15">
        <v>3000</v>
      </c>
    </row>
    <row r="18" spans="1:28" x14ac:dyDescent="0.3">
      <c r="A18" s="2">
        <v>12</v>
      </c>
      <c r="B18" s="25">
        <v>2000</v>
      </c>
      <c r="C18" s="24" t="s">
        <v>27</v>
      </c>
      <c r="D18" s="15">
        <v>359</v>
      </c>
      <c r="E18" s="15">
        <v>576</v>
      </c>
      <c r="F18" s="15">
        <v>809</v>
      </c>
      <c r="G18" s="15">
        <v>1008</v>
      </c>
      <c r="H18" s="15">
        <v>1409</v>
      </c>
      <c r="I18" s="15">
        <v>467</v>
      </c>
      <c r="J18" s="15">
        <v>748</v>
      </c>
      <c r="K18" s="15">
        <v>1017</v>
      </c>
      <c r="L18" s="15">
        <v>1275</v>
      </c>
      <c r="M18" s="15">
        <v>1767</v>
      </c>
      <c r="N18" s="15">
        <v>573</v>
      </c>
      <c r="O18" s="15">
        <v>911</v>
      </c>
      <c r="P18" s="15">
        <v>1213</v>
      </c>
      <c r="Q18" s="15">
        <v>1528</v>
      </c>
      <c r="R18" s="15">
        <v>2105</v>
      </c>
      <c r="S18" s="15">
        <v>676</v>
      </c>
      <c r="T18" s="15">
        <v>1066</v>
      </c>
      <c r="U18" s="15">
        <v>1397</v>
      </c>
      <c r="V18" s="15">
        <v>1769</v>
      </c>
      <c r="W18" s="15">
        <v>2423</v>
      </c>
      <c r="X18" s="15">
        <v>952</v>
      </c>
      <c r="Y18" s="15">
        <v>1491</v>
      </c>
      <c r="Z18" s="15">
        <v>1923</v>
      </c>
      <c r="AA18" s="15">
        <v>2447</v>
      </c>
      <c r="AB18" s="15">
        <v>3334</v>
      </c>
    </row>
    <row r="19" spans="1:28" x14ac:dyDescent="0.3">
      <c r="A19" s="2">
        <v>12</v>
      </c>
      <c r="B19" s="25">
        <v>2300</v>
      </c>
      <c r="C19" s="24" t="s">
        <v>27</v>
      </c>
      <c r="D19" s="15">
        <v>413</v>
      </c>
      <c r="E19" s="15">
        <v>662</v>
      </c>
      <c r="F19" s="15">
        <v>931</v>
      </c>
      <c r="G19" s="15">
        <v>1159</v>
      </c>
      <c r="H19" s="15">
        <v>1620</v>
      </c>
      <c r="I19" s="15">
        <v>537</v>
      </c>
      <c r="J19" s="15">
        <v>860</v>
      </c>
      <c r="K19" s="15">
        <v>1170</v>
      </c>
      <c r="L19" s="15">
        <v>1466</v>
      </c>
      <c r="M19" s="15">
        <v>2032</v>
      </c>
      <c r="N19" s="15">
        <v>659</v>
      </c>
      <c r="O19" s="15">
        <v>1048</v>
      </c>
      <c r="P19" s="15">
        <v>1395</v>
      </c>
      <c r="Q19" s="15">
        <v>1757</v>
      </c>
      <c r="R19" s="15">
        <v>2420</v>
      </c>
      <c r="S19" s="15">
        <v>777</v>
      </c>
      <c r="T19" s="15">
        <v>1226</v>
      </c>
      <c r="U19" s="15">
        <v>1606</v>
      </c>
      <c r="V19" s="15">
        <v>2034</v>
      </c>
      <c r="W19" s="15">
        <v>2786</v>
      </c>
      <c r="X19" s="15">
        <v>1095</v>
      </c>
      <c r="Y19" s="15">
        <v>1714</v>
      </c>
      <c r="Z19" s="15">
        <v>2211</v>
      </c>
      <c r="AA19" s="15">
        <v>2814</v>
      </c>
      <c r="AB19" s="15">
        <v>3834</v>
      </c>
    </row>
    <row r="20" spans="1:28" x14ac:dyDescent="0.3">
      <c r="A20" s="2">
        <v>12</v>
      </c>
      <c r="B20" s="25">
        <v>2400</v>
      </c>
      <c r="C20" s="24" t="s">
        <v>27</v>
      </c>
      <c r="D20" s="15">
        <v>431</v>
      </c>
      <c r="E20" s="15">
        <v>691</v>
      </c>
      <c r="F20" s="15">
        <v>971</v>
      </c>
      <c r="G20" s="15">
        <v>1209</v>
      </c>
      <c r="H20" s="15">
        <v>1691</v>
      </c>
      <c r="I20" s="15">
        <v>560</v>
      </c>
      <c r="J20" s="15">
        <v>898</v>
      </c>
      <c r="K20" s="15">
        <v>1221</v>
      </c>
      <c r="L20" s="15">
        <v>1530</v>
      </c>
      <c r="M20" s="15">
        <v>2121</v>
      </c>
      <c r="N20" s="15">
        <v>687</v>
      </c>
      <c r="O20" s="15">
        <v>1093</v>
      </c>
      <c r="P20" s="15">
        <v>1456</v>
      </c>
      <c r="Q20" s="15">
        <v>1834</v>
      </c>
      <c r="R20" s="15">
        <v>2526</v>
      </c>
      <c r="S20" s="15">
        <v>811</v>
      </c>
      <c r="T20" s="15">
        <v>1280</v>
      </c>
      <c r="U20" s="15">
        <v>1676</v>
      </c>
      <c r="V20" s="15">
        <v>2122</v>
      </c>
      <c r="W20" s="15">
        <v>2908</v>
      </c>
      <c r="X20" s="15">
        <v>1142</v>
      </c>
      <c r="Y20" s="15">
        <v>1789</v>
      </c>
      <c r="Z20" s="15">
        <v>2308</v>
      </c>
      <c r="AA20" s="15">
        <v>2936</v>
      </c>
      <c r="AB20" s="15">
        <v>4001</v>
      </c>
    </row>
    <row r="21" spans="1:28" x14ac:dyDescent="0.3">
      <c r="A21" s="2">
        <v>12</v>
      </c>
      <c r="B21" s="25">
        <v>2600</v>
      </c>
      <c r="C21" s="24" t="s">
        <v>27</v>
      </c>
      <c r="D21" s="15">
        <v>467</v>
      </c>
      <c r="E21" s="15">
        <v>748</v>
      </c>
      <c r="F21" s="15">
        <v>1052</v>
      </c>
      <c r="G21" s="15">
        <v>1310</v>
      </c>
      <c r="H21" s="15">
        <v>1832</v>
      </c>
      <c r="I21" s="15">
        <v>607</v>
      </c>
      <c r="J21" s="15">
        <v>972</v>
      </c>
      <c r="K21" s="15">
        <v>1323</v>
      </c>
      <c r="L21" s="15">
        <v>1657</v>
      </c>
      <c r="M21" s="15">
        <v>2297</v>
      </c>
      <c r="N21" s="15">
        <v>745</v>
      </c>
      <c r="O21" s="15">
        <v>1185</v>
      </c>
      <c r="P21" s="15">
        <v>1577</v>
      </c>
      <c r="Q21" s="15">
        <v>1986</v>
      </c>
      <c r="R21" s="15">
        <v>2736</v>
      </c>
      <c r="S21" s="15">
        <v>879</v>
      </c>
      <c r="T21" s="15">
        <v>1386</v>
      </c>
      <c r="U21" s="15">
        <v>1816</v>
      </c>
      <c r="V21" s="15">
        <v>2299</v>
      </c>
      <c r="W21" s="15">
        <v>3150</v>
      </c>
      <c r="X21" s="15">
        <v>1237</v>
      </c>
      <c r="Y21" s="15">
        <v>1938</v>
      </c>
      <c r="Z21" s="15">
        <v>2500</v>
      </c>
      <c r="AA21" s="15">
        <v>3181</v>
      </c>
      <c r="AB21" s="15">
        <v>4334</v>
      </c>
    </row>
    <row r="22" spans="1:28" x14ac:dyDescent="0.3">
      <c r="A22" s="2">
        <v>12</v>
      </c>
      <c r="B22" s="26">
        <v>2800</v>
      </c>
      <c r="C22" s="24" t="s">
        <v>27</v>
      </c>
      <c r="D22" s="15">
        <v>503</v>
      </c>
      <c r="E22" s="15">
        <v>806</v>
      </c>
      <c r="F22" s="15">
        <v>1133</v>
      </c>
      <c r="G22" s="15">
        <v>1411</v>
      </c>
      <c r="H22" s="15">
        <v>1973</v>
      </c>
      <c r="I22" s="15">
        <v>654</v>
      </c>
      <c r="J22" s="15">
        <v>1047</v>
      </c>
      <c r="K22" s="15">
        <v>1424</v>
      </c>
      <c r="L22" s="15">
        <v>1785</v>
      </c>
      <c r="M22" s="15">
        <v>2474</v>
      </c>
      <c r="N22" s="15">
        <v>802</v>
      </c>
      <c r="O22" s="15">
        <v>1276</v>
      </c>
      <c r="P22" s="15">
        <v>1698</v>
      </c>
      <c r="Q22" s="15">
        <v>2139</v>
      </c>
      <c r="R22" s="15">
        <v>2947</v>
      </c>
      <c r="S22" s="15">
        <v>946</v>
      </c>
      <c r="T22" s="15">
        <v>1493</v>
      </c>
      <c r="U22" s="15">
        <v>1955</v>
      </c>
      <c r="V22" s="15">
        <v>2476</v>
      </c>
      <c r="W22" s="15">
        <v>3392</v>
      </c>
      <c r="X22" s="15">
        <v>1332</v>
      </c>
      <c r="Y22" s="15">
        <v>2087</v>
      </c>
      <c r="Z22" s="15">
        <v>2692</v>
      </c>
      <c r="AA22" s="15">
        <v>3426</v>
      </c>
      <c r="AB22" s="15">
        <v>4667</v>
      </c>
    </row>
    <row r="23" spans="1:28" x14ac:dyDescent="0.3">
      <c r="A23" s="2">
        <v>12</v>
      </c>
      <c r="B23" s="26">
        <v>3000</v>
      </c>
      <c r="C23" s="24" t="s">
        <v>27</v>
      </c>
      <c r="D23" s="15">
        <v>538</v>
      </c>
      <c r="E23" s="15">
        <v>864</v>
      </c>
      <c r="F23" s="15">
        <v>1214</v>
      </c>
      <c r="G23" s="15">
        <v>1511</v>
      </c>
      <c r="H23" s="15">
        <v>2114</v>
      </c>
      <c r="I23" s="15">
        <v>701</v>
      </c>
      <c r="J23" s="15">
        <v>1122</v>
      </c>
      <c r="K23" s="15">
        <v>1526</v>
      </c>
      <c r="L23" s="15">
        <v>1912</v>
      </c>
      <c r="M23" s="15">
        <v>2651</v>
      </c>
      <c r="N23" s="15">
        <v>859</v>
      </c>
      <c r="O23" s="15">
        <v>1367</v>
      </c>
      <c r="P23" s="15">
        <v>1820</v>
      </c>
      <c r="Q23" s="15">
        <v>2292</v>
      </c>
      <c r="R23" s="15">
        <v>3157</v>
      </c>
      <c r="S23" s="15">
        <v>1014</v>
      </c>
      <c r="T23" s="15">
        <v>1599</v>
      </c>
      <c r="U23" s="15">
        <v>2095</v>
      </c>
      <c r="V23" s="15">
        <v>2653</v>
      </c>
      <c r="W23" s="15">
        <v>3634</v>
      </c>
      <c r="X23" s="15">
        <v>1428</v>
      </c>
      <c r="Y23" s="15">
        <v>2236</v>
      </c>
      <c r="Z23" s="15">
        <v>2884</v>
      </c>
      <c r="AA23" s="15">
        <v>3670</v>
      </c>
      <c r="AB23" s="15">
        <v>5001</v>
      </c>
    </row>
    <row r="24" spans="1:28" x14ac:dyDescent="0.3">
      <c r="A24" s="99">
        <v>18</v>
      </c>
      <c r="B24" s="23">
        <v>400</v>
      </c>
      <c r="C24" s="24" t="s">
        <v>27</v>
      </c>
      <c r="D24" s="15">
        <v>53</v>
      </c>
      <c r="E24" s="15">
        <v>87</v>
      </c>
      <c r="F24" s="15">
        <v>122</v>
      </c>
      <c r="G24" s="15">
        <v>151</v>
      </c>
      <c r="H24" s="15">
        <v>211</v>
      </c>
      <c r="I24" s="15">
        <v>70</v>
      </c>
      <c r="J24" s="15">
        <v>112</v>
      </c>
      <c r="K24" s="15">
        <v>153</v>
      </c>
      <c r="L24" s="15">
        <v>191</v>
      </c>
      <c r="M24" s="15">
        <v>264</v>
      </c>
      <c r="N24" s="15">
        <v>86</v>
      </c>
      <c r="O24" s="15">
        <v>137</v>
      </c>
      <c r="P24" s="15">
        <v>182</v>
      </c>
      <c r="Q24" s="15">
        <v>228</v>
      </c>
      <c r="R24" s="15">
        <v>314</v>
      </c>
      <c r="S24" s="15">
        <v>102</v>
      </c>
      <c r="T24" s="15">
        <v>160</v>
      </c>
      <c r="U24" s="15">
        <v>209</v>
      </c>
      <c r="V24" s="15">
        <v>264</v>
      </c>
      <c r="W24" s="15">
        <v>360</v>
      </c>
      <c r="X24" s="15">
        <v>143</v>
      </c>
      <c r="Y24" s="15">
        <v>223</v>
      </c>
      <c r="Z24" s="15">
        <v>286</v>
      </c>
      <c r="AA24" s="15">
        <v>363</v>
      </c>
      <c r="AB24" s="15">
        <v>494</v>
      </c>
    </row>
    <row r="25" spans="1:28" x14ac:dyDescent="0.3">
      <c r="A25" s="2">
        <v>18</v>
      </c>
      <c r="B25" s="25">
        <v>500</v>
      </c>
      <c r="C25" s="24" t="s">
        <v>27</v>
      </c>
      <c r="D25" s="15">
        <v>67</v>
      </c>
      <c r="E25" s="15">
        <v>108</v>
      </c>
      <c r="F25" s="15">
        <v>153</v>
      </c>
      <c r="G25" s="15">
        <v>189</v>
      </c>
      <c r="H25" s="15">
        <v>264</v>
      </c>
      <c r="I25" s="15">
        <v>87</v>
      </c>
      <c r="J25" s="15">
        <v>140</v>
      </c>
      <c r="K25" s="15">
        <v>191</v>
      </c>
      <c r="L25" s="15">
        <v>238</v>
      </c>
      <c r="M25" s="15">
        <v>330</v>
      </c>
      <c r="N25" s="15">
        <v>107</v>
      </c>
      <c r="O25" s="15">
        <v>171</v>
      </c>
      <c r="P25" s="15">
        <v>227</v>
      </c>
      <c r="Q25" s="15">
        <v>285</v>
      </c>
      <c r="R25" s="15">
        <v>392</v>
      </c>
      <c r="S25" s="15">
        <v>127</v>
      </c>
      <c r="T25" s="15">
        <v>200</v>
      </c>
      <c r="U25" s="15">
        <v>261</v>
      </c>
      <c r="V25" s="15">
        <v>329</v>
      </c>
      <c r="W25" s="15">
        <v>450</v>
      </c>
      <c r="X25" s="15">
        <v>179</v>
      </c>
      <c r="Y25" s="15">
        <v>279</v>
      </c>
      <c r="Z25" s="15">
        <v>358</v>
      </c>
      <c r="AA25" s="15">
        <v>454</v>
      </c>
      <c r="AB25" s="15">
        <v>618</v>
      </c>
    </row>
    <row r="26" spans="1:28" x14ac:dyDescent="0.3">
      <c r="A26" s="2">
        <v>18</v>
      </c>
      <c r="B26" s="25">
        <v>600</v>
      </c>
      <c r="C26" s="24" t="s">
        <v>27</v>
      </c>
      <c r="D26" s="15">
        <v>80</v>
      </c>
      <c r="E26" s="15">
        <v>130</v>
      </c>
      <c r="F26" s="15">
        <v>183</v>
      </c>
      <c r="G26" s="15">
        <v>227</v>
      </c>
      <c r="H26" s="15">
        <v>316</v>
      </c>
      <c r="I26" s="15">
        <v>105</v>
      </c>
      <c r="J26" s="15">
        <v>168</v>
      </c>
      <c r="K26" s="15">
        <v>230</v>
      </c>
      <c r="L26" s="15">
        <v>286</v>
      </c>
      <c r="M26" s="15">
        <v>396</v>
      </c>
      <c r="N26" s="15">
        <v>129</v>
      </c>
      <c r="O26" s="15">
        <v>205</v>
      </c>
      <c r="P26" s="15">
        <v>273</v>
      </c>
      <c r="Q26" s="15">
        <v>342</v>
      </c>
      <c r="R26" s="15">
        <v>470</v>
      </c>
      <c r="S26" s="15">
        <v>153</v>
      </c>
      <c r="T26" s="15">
        <v>240</v>
      </c>
      <c r="U26" s="15">
        <v>313</v>
      </c>
      <c r="V26" s="15">
        <v>395</v>
      </c>
      <c r="W26" s="15">
        <v>540</v>
      </c>
      <c r="X26" s="15">
        <v>214</v>
      </c>
      <c r="Y26" s="15">
        <v>335</v>
      </c>
      <c r="Z26" s="15">
        <v>430</v>
      </c>
      <c r="AA26" s="15">
        <v>544</v>
      </c>
      <c r="AB26" s="15">
        <v>741</v>
      </c>
    </row>
    <row r="27" spans="1:28" x14ac:dyDescent="0.3">
      <c r="A27" s="2">
        <v>18</v>
      </c>
      <c r="B27" s="25">
        <v>700</v>
      </c>
      <c r="C27" s="24" t="s">
        <v>27</v>
      </c>
      <c r="D27" s="15">
        <v>93</v>
      </c>
      <c r="E27" s="15">
        <v>151</v>
      </c>
      <c r="F27" s="15">
        <v>214</v>
      </c>
      <c r="G27" s="15">
        <v>264</v>
      </c>
      <c r="H27" s="15">
        <v>369</v>
      </c>
      <c r="I27" s="15">
        <v>122</v>
      </c>
      <c r="J27" s="15">
        <v>196</v>
      </c>
      <c r="K27" s="15">
        <v>268</v>
      </c>
      <c r="L27" s="15">
        <v>334</v>
      </c>
      <c r="M27" s="15">
        <v>462</v>
      </c>
      <c r="N27" s="15">
        <v>150</v>
      </c>
      <c r="O27" s="15">
        <v>239</v>
      </c>
      <c r="P27" s="15">
        <v>318</v>
      </c>
      <c r="Q27" s="15">
        <v>399</v>
      </c>
      <c r="R27" s="15">
        <v>549</v>
      </c>
      <c r="S27" s="15">
        <v>178</v>
      </c>
      <c r="T27" s="15">
        <v>280</v>
      </c>
      <c r="U27" s="15">
        <v>365</v>
      </c>
      <c r="V27" s="15">
        <v>461</v>
      </c>
      <c r="W27" s="15">
        <v>630</v>
      </c>
      <c r="X27" s="15">
        <v>250</v>
      </c>
      <c r="Y27" s="15">
        <v>390</v>
      </c>
      <c r="Z27" s="15">
        <v>501</v>
      </c>
      <c r="AA27" s="15">
        <v>635</v>
      </c>
      <c r="AB27" s="15">
        <v>865</v>
      </c>
    </row>
    <row r="28" spans="1:28" x14ac:dyDescent="0.3">
      <c r="A28" s="2">
        <v>18</v>
      </c>
      <c r="B28" s="25">
        <v>800</v>
      </c>
      <c r="C28" s="24" t="s">
        <v>27</v>
      </c>
      <c r="D28" s="15">
        <v>107</v>
      </c>
      <c r="E28" s="15">
        <v>173</v>
      </c>
      <c r="F28" s="15">
        <v>244</v>
      </c>
      <c r="G28" s="15">
        <v>302</v>
      </c>
      <c r="H28" s="15">
        <v>422</v>
      </c>
      <c r="I28" s="15">
        <v>140</v>
      </c>
      <c r="J28" s="15">
        <v>225</v>
      </c>
      <c r="K28" s="15">
        <v>306</v>
      </c>
      <c r="L28" s="15">
        <v>381</v>
      </c>
      <c r="M28" s="15">
        <v>528</v>
      </c>
      <c r="N28" s="15">
        <v>172</v>
      </c>
      <c r="O28" s="15">
        <v>273</v>
      </c>
      <c r="P28" s="15">
        <v>364</v>
      </c>
      <c r="Q28" s="15">
        <v>456</v>
      </c>
      <c r="R28" s="15">
        <v>627</v>
      </c>
      <c r="S28" s="15">
        <v>203</v>
      </c>
      <c r="T28" s="15">
        <v>319</v>
      </c>
      <c r="U28" s="15">
        <v>418</v>
      </c>
      <c r="V28" s="15">
        <v>527</v>
      </c>
      <c r="W28" s="15">
        <v>720</v>
      </c>
      <c r="X28" s="15">
        <v>286</v>
      </c>
      <c r="Y28" s="15">
        <v>446</v>
      </c>
      <c r="Z28" s="15">
        <v>573</v>
      </c>
      <c r="AA28" s="15">
        <v>726</v>
      </c>
      <c r="AB28" s="15">
        <v>988</v>
      </c>
    </row>
    <row r="29" spans="1:28" x14ac:dyDescent="0.3">
      <c r="A29" s="2">
        <v>18</v>
      </c>
      <c r="B29" s="25">
        <v>900</v>
      </c>
      <c r="C29" s="24" t="s">
        <v>27</v>
      </c>
      <c r="D29" s="15">
        <v>120</v>
      </c>
      <c r="E29" s="15">
        <v>195</v>
      </c>
      <c r="F29" s="15">
        <v>275</v>
      </c>
      <c r="G29" s="15">
        <v>340</v>
      </c>
      <c r="H29" s="15">
        <v>475</v>
      </c>
      <c r="I29" s="15">
        <v>157</v>
      </c>
      <c r="J29" s="15">
        <v>253</v>
      </c>
      <c r="K29" s="15">
        <v>344</v>
      </c>
      <c r="L29" s="15">
        <v>429</v>
      </c>
      <c r="M29" s="15">
        <v>594</v>
      </c>
      <c r="N29" s="15">
        <v>193</v>
      </c>
      <c r="O29" s="15">
        <v>307</v>
      </c>
      <c r="P29" s="15">
        <v>409</v>
      </c>
      <c r="Q29" s="15">
        <v>513</v>
      </c>
      <c r="R29" s="15">
        <v>705</v>
      </c>
      <c r="S29" s="15">
        <v>229</v>
      </c>
      <c r="T29" s="15">
        <v>359</v>
      </c>
      <c r="U29" s="15">
        <v>470</v>
      </c>
      <c r="V29" s="15">
        <v>593</v>
      </c>
      <c r="W29" s="15">
        <v>810</v>
      </c>
      <c r="X29" s="15">
        <v>322</v>
      </c>
      <c r="Y29" s="15">
        <v>502</v>
      </c>
      <c r="Z29" s="15">
        <v>644</v>
      </c>
      <c r="AA29" s="15">
        <v>817</v>
      </c>
      <c r="AB29" s="15">
        <v>1112</v>
      </c>
    </row>
    <row r="30" spans="1:28" x14ac:dyDescent="0.3">
      <c r="A30" s="2">
        <v>18</v>
      </c>
      <c r="B30" s="25">
        <v>1000</v>
      </c>
      <c r="C30" s="24" t="s">
        <v>27</v>
      </c>
      <c r="D30" s="15">
        <v>134</v>
      </c>
      <c r="E30" s="15">
        <v>216</v>
      </c>
      <c r="F30" s="15">
        <v>305</v>
      </c>
      <c r="G30" s="15">
        <v>378</v>
      </c>
      <c r="H30" s="15">
        <v>527</v>
      </c>
      <c r="I30" s="15">
        <v>174</v>
      </c>
      <c r="J30" s="15">
        <v>281</v>
      </c>
      <c r="K30" s="15">
        <v>383</v>
      </c>
      <c r="L30" s="15">
        <v>477</v>
      </c>
      <c r="M30" s="15">
        <v>660</v>
      </c>
      <c r="N30" s="15">
        <v>215</v>
      </c>
      <c r="O30" s="15">
        <v>342</v>
      </c>
      <c r="P30" s="15">
        <v>455</v>
      </c>
      <c r="Q30" s="15">
        <v>570</v>
      </c>
      <c r="R30" s="15">
        <v>784</v>
      </c>
      <c r="S30" s="15">
        <v>254</v>
      </c>
      <c r="T30" s="15">
        <v>399</v>
      </c>
      <c r="U30" s="15">
        <v>522</v>
      </c>
      <c r="V30" s="15">
        <v>659</v>
      </c>
      <c r="W30" s="15">
        <v>900</v>
      </c>
      <c r="X30" s="15">
        <v>357</v>
      </c>
      <c r="Y30" s="15">
        <v>558</v>
      </c>
      <c r="Z30" s="15">
        <v>716</v>
      </c>
      <c r="AA30" s="15">
        <v>907</v>
      </c>
      <c r="AB30" s="15">
        <v>1235</v>
      </c>
    </row>
    <row r="31" spans="1:28" x14ac:dyDescent="0.3">
      <c r="A31" s="2">
        <v>18</v>
      </c>
      <c r="B31" s="25">
        <v>1100</v>
      </c>
      <c r="C31" s="24" t="s">
        <v>27</v>
      </c>
      <c r="D31" s="15">
        <v>147</v>
      </c>
      <c r="E31" s="15">
        <v>238</v>
      </c>
      <c r="F31" s="15">
        <v>336</v>
      </c>
      <c r="G31" s="15">
        <v>415</v>
      </c>
      <c r="H31" s="15">
        <v>580</v>
      </c>
      <c r="I31" s="15">
        <v>192</v>
      </c>
      <c r="J31" s="15">
        <v>309</v>
      </c>
      <c r="K31" s="15">
        <v>421</v>
      </c>
      <c r="L31" s="15">
        <v>524</v>
      </c>
      <c r="M31" s="15">
        <v>726</v>
      </c>
      <c r="N31" s="15">
        <v>236</v>
      </c>
      <c r="O31" s="15">
        <v>376</v>
      </c>
      <c r="P31" s="15">
        <v>500</v>
      </c>
      <c r="Q31" s="15">
        <v>627</v>
      </c>
      <c r="R31" s="15">
        <v>862</v>
      </c>
      <c r="S31" s="15">
        <v>280</v>
      </c>
      <c r="T31" s="15">
        <v>439</v>
      </c>
      <c r="U31" s="15">
        <v>574</v>
      </c>
      <c r="V31" s="15">
        <v>725</v>
      </c>
      <c r="W31" s="15">
        <v>990</v>
      </c>
      <c r="X31" s="15">
        <v>393</v>
      </c>
      <c r="Y31" s="15">
        <v>613</v>
      </c>
      <c r="Z31" s="15">
        <v>787</v>
      </c>
      <c r="AA31" s="15">
        <v>998</v>
      </c>
      <c r="AB31" s="15">
        <v>1359</v>
      </c>
    </row>
    <row r="32" spans="1:28" x14ac:dyDescent="0.3">
      <c r="A32" s="2">
        <v>18</v>
      </c>
      <c r="B32" s="25">
        <v>1200</v>
      </c>
      <c r="C32" s="24" t="s">
        <v>27</v>
      </c>
      <c r="D32" s="15">
        <v>160</v>
      </c>
      <c r="E32" s="15">
        <v>260</v>
      </c>
      <c r="F32" s="15">
        <v>366</v>
      </c>
      <c r="G32" s="15">
        <v>453</v>
      </c>
      <c r="H32" s="15">
        <v>633</v>
      </c>
      <c r="I32" s="15">
        <v>209</v>
      </c>
      <c r="J32" s="15">
        <v>337</v>
      </c>
      <c r="K32" s="15">
        <v>459</v>
      </c>
      <c r="L32" s="15">
        <v>572</v>
      </c>
      <c r="M32" s="15">
        <v>792</v>
      </c>
      <c r="N32" s="15">
        <v>258</v>
      </c>
      <c r="O32" s="15">
        <v>410</v>
      </c>
      <c r="P32" s="15">
        <v>546</v>
      </c>
      <c r="Q32" s="15">
        <v>684</v>
      </c>
      <c r="R32" s="15">
        <v>941</v>
      </c>
      <c r="S32" s="15">
        <v>305</v>
      </c>
      <c r="T32" s="15">
        <v>479</v>
      </c>
      <c r="U32" s="15">
        <v>626</v>
      </c>
      <c r="V32" s="15">
        <v>791</v>
      </c>
      <c r="W32" s="15">
        <v>1080</v>
      </c>
      <c r="X32" s="15">
        <v>429</v>
      </c>
      <c r="Y32" s="15">
        <v>669</v>
      </c>
      <c r="Z32" s="15">
        <v>859</v>
      </c>
      <c r="AA32" s="15">
        <v>1089</v>
      </c>
      <c r="AB32" s="15">
        <v>1482</v>
      </c>
    </row>
    <row r="33" spans="1:28" x14ac:dyDescent="0.3">
      <c r="A33" s="2">
        <v>18</v>
      </c>
      <c r="B33" s="25">
        <v>1300</v>
      </c>
      <c r="C33" s="24" t="s">
        <v>27</v>
      </c>
      <c r="D33" s="15">
        <v>174</v>
      </c>
      <c r="E33" s="15">
        <v>281</v>
      </c>
      <c r="F33" s="15">
        <v>397</v>
      </c>
      <c r="G33" s="15">
        <v>491</v>
      </c>
      <c r="H33" s="15">
        <v>686</v>
      </c>
      <c r="I33" s="15">
        <v>227</v>
      </c>
      <c r="J33" s="15">
        <v>365</v>
      </c>
      <c r="K33" s="15">
        <v>497</v>
      </c>
      <c r="L33" s="15">
        <v>620</v>
      </c>
      <c r="M33" s="15">
        <v>858</v>
      </c>
      <c r="N33" s="15">
        <v>279</v>
      </c>
      <c r="O33" s="15">
        <v>444</v>
      </c>
      <c r="P33" s="15">
        <v>591</v>
      </c>
      <c r="Q33" s="15">
        <v>741</v>
      </c>
      <c r="R33" s="15">
        <v>1019</v>
      </c>
      <c r="S33" s="15">
        <v>331</v>
      </c>
      <c r="T33" s="15">
        <v>519</v>
      </c>
      <c r="U33" s="15">
        <v>679</v>
      </c>
      <c r="V33" s="15">
        <v>857</v>
      </c>
      <c r="W33" s="15">
        <v>1170</v>
      </c>
      <c r="X33" s="15">
        <v>465</v>
      </c>
      <c r="Y33" s="15">
        <v>725</v>
      </c>
      <c r="Z33" s="15">
        <v>931</v>
      </c>
      <c r="AA33" s="15">
        <v>1180</v>
      </c>
      <c r="AB33" s="15">
        <v>1606</v>
      </c>
    </row>
    <row r="34" spans="1:28" x14ac:dyDescent="0.3">
      <c r="A34" s="2">
        <v>18</v>
      </c>
      <c r="B34" s="25">
        <v>1400</v>
      </c>
      <c r="C34" s="24" t="s">
        <v>27</v>
      </c>
      <c r="D34" s="15">
        <v>187</v>
      </c>
      <c r="E34" s="15">
        <v>303</v>
      </c>
      <c r="F34" s="15">
        <v>427</v>
      </c>
      <c r="G34" s="15">
        <v>529</v>
      </c>
      <c r="H34" s="15">
        <v>738</v>
      </c>
      <c r="I34" s="15">
        <v>244</v>
      </c>
      <c r="J34" s="15">
        <v>393</v>
      </c>
      <c r="K34" s="15">
        <v>536</v>
      </c>
      <c r="L34" s="15">
        <v>667</v>
      </c>
      <c r="M34" s="15">
        <v>924</v>
      </c>
      <c r="N34" s="15">
        <v>300</v>
      </c>
      <c r="O34" s="15">
        <v>478</v>
      </c>
      <c r="P34" s="15">
        <v>637</v>
      </c>
      <c r="Q34" s="15">
        <v>798</v>
      </c>
      <c r="R34" s="15">
        <v>1097</v>
      </c>
      <c r="S34" s="15">
        <v>356</v>
      </c>
      <c r="T34" s="15">
        <v>559</v>
      </c>
      <c r="U34" s="15">
        <v>731</v>
      </c>
      <c r="V34" s="15">
        <v>922</v>
      </c>
      <c r="W34" s="15">
        <v>1260</v>
      </c>
      <c r="X34" s="15">
        <v>500</v>
      </c>
      <c r="Y34" s="15">
        <v>781</v>
      </c>
      <c r="Z34" s="15">
        <v>1002</v>
      </c>
      <c r="AA34" s="15">
        <v>1270</v>
      </c>
      <c r="AB34" s="15">
        <v>1730</v>
      </c>
    </row>
    <row r="35" spans="1:28" x14ac:dyDescent="0.3">
      <c r="A35" s="2">
        <v>18</v>
      </c>
      <c r="B35" s="25">
        <v>1600</v>
      </c>
      <c r="C35" s="24" t="s">
        <v>27</v>
      </c>
      <c r="D35" s="15">
        <v>214</v>
      </c>
      <c r="E35" s="15">
        <v>346</v>
      </c>
      <c r="F35" s="15">
        <v>488</v>
      </c>
      <c r="G35" s="15">
        <v>604</v>
      </c>
      <c r="H35" s="15">
        <v>844</v>
      </c>
      <c r="I35" s="15">
        <v>279</v>
      </c>
      <c r="J35" s="15">
        <v>449</v>
      </c>
      <c r="K35" s="15">
        <v>612</v>
      </c>
      <c r="L35" s="15">
        <v>763</v>
      </c>
      <c r="M35" s="15">
        <v>1056</v>
      </c>
      <c r="N35" s="15">
        <v>343</v>
      </c>
      <c r="O35" s="15">
        <v>547</v>
      </c>
      <c r="P35" s="15">
        <v>728</v>
      </c>
      <c r="Q35" s="15">
        <v>913</v>
      </c>
      <c r="R35" s="15">
        <v>1254</v>
      </c>
      <c r="S35" s="15">
        <v>407</v>
      </c>
      <c r="T35" s="15">
        <v>639</v>
      </c>
      <c r="U35" s="15">
        <v>835</v>
      </c>
      <c r="V35" s="15">
        <v>1054</v>
      </c>
      <c r="W35" s="15">
        <v>1440</v>
      </c>
      <c r="X35" s="15">
        <v>572</v>
      </c>
      <c r="Y35" s="15">
        <v>892</v>
      </c>
      <c r="Z35" s="15">
        <v>1145</v>
      </c>
      <c r="AA35" s="15">
        <v>1452</v>
      </c>
      <c r="AB35" s="15">
        <v>1977</v>
      </c>
    </row>
    <row r="36" spans="1:28" x14ac:dyDescent="0.3">
      <c r="A36" s="2">
        <v>18</v>
      </c>
      <c r="B36" s="25">
        <v>1800</v>
      </c>
      <c r="C36" s="24" t="s">
        <v>27</v>
      </c>
      <c r="D36" s="15">
        <v>240</v>
      </c>
      <c r="E36" s="15">
        <v>389</v>
      </c>
      <c r="F36" s="15">
        <v>549</v>
      </c>
      <c r="G36" s="15">
        <v>680</v>
      </c>
      <c r="H36" s="15">
        <v>949</v>
      </c>
      <c r="I36" s="15">
        <v>314</v>
      </c>
      <c r="J36" s="15">
        <v>505</v>
      </c>
      <c r="K36" s="15">
        <v>689</v>
      </c>
      <c r="L36" s="15">
        <v>858</v>
      </c>
      <c r="M36" s="15">
        <v>1188</v>
      </c>
      <c r="N36" s="15">
        <v>386</v>
      </c>
      <c r="O36" s="15">
        <v>615</v>
      </c>
      <c r="P36" s="15">
        <v>819</v>
      </c>
      <c r="Q36" s="15">
        <v>1027</v>
      </c>
      <c r="R36" s="15">
        <v>1411</v>
      </c>
      <c r="S36" s="15">
        <v>458</v>
      </c>
      <c r="T36" s="15">
        <v>719</v>
      </c>
      <c r="U36" s="15">
        <v>940</v>
      </c>
      <c r="V36" s="15">
        <v>1186</v>
      </c>
      <c r="W36" s="15">
        <v>1620</v>
      </c>
      <c r="X36" s="15">
        <v>643</v>
      </c>
      <c r="Y36" s="15">
        <v>1004</v>
      </c>
      <c r="Z36" s="15">
        <v>1289</v>
      </c>
      <c r="AA36" s="15">
        <v>1633</v>
      </c>
      <c r="AB36" s="15">
        <v>2224</v>
      </c>
    </row>
    <row r="37" spans="1:28" x14ac:dyDescent="0.3">
      <c r="A37" s="2">
        <v>18</v>
      </c>
      <c r="B37" s="25">
        <v>2000</v>
      </c>
      <c r="C37" s="24" t="s">
        <v>27</v>
      </c>
      <c r="D37" s="15">
        <v>267</v>
      </c>
      <c r="E37" s="15">
        <v>433</v>
      </c>
      <c r="F37" s="15">
        <v>611</v>
      </c>
      <c r="G37" s="15">
        <v>755</v>
      </c>
      <c r="H37" s="15">
        <v>1055</v>
      </c>
      <c r="I37" s="15">
        <v>349</v>
      </c>
      <c r="J37" s="15">
        <v>561</v>
      </c>
      <c r="K37" s="15">
        <v>765</v>
      </c>
      <c r="L37" s="15">
        <v>953</v>
      </c>
      <c r="M37" s="15">
        <v>1320</v>
      </c>
      <c r="N37" s="15">
        <v>429</v>
      </c>
      <c r="O37" s="15">
        <v>683</v>
      </c>
      <c r="P37" s="15">
        <v>910</v>
      </c>
      <c r="Q37" s="15">
        <v>1141</v>
      </c>
      <c r="R37" s="15">
        <v>1568</v>
      </c>
      <c r="S37" s="15">
        <v>509</v>
      </c>
      <c r="T37" s="15">
        <v>799</v>
      </c>
      <c r="U37" s="15">
        <v>1044</v>
      </c>
      <c r="V37" s="15">
        <v>1318</v>
      </c>
      <c r="W37" s="15">
        <v>1800</v>
      </c>
      <c r="X37" s="15">
        <v>715</v>
      </c>
      <c r="Y37" s="15">
        <v>1115</v>
      </c>
      <c r="Z37" s="15">
        <v>1432</v>
      </c>
      <c r="AA37" s="15">
        <v>1815</v>
      </c>
      <c r="AB37" s="15">
        <v>2471</v>
      </c>
    </row>
    <row r="38" spans="1:28" x14ac:dyDescent="0.3">
      <c r="A38" s="2">
        <v>18</v>
      </c>
      <c r="B38" s="25">
        <v>2300</v>
      </c>
      <c r="C38" s="24" t="s">
        <v>27</v>
      </c>
      <c r="D38" s="15">
        <v>307</v>
      </c>
      <c r="E38" s="15">
        <v>497</v>
      </c>
      <c r="F38" s="15">
        <v>702</v>
      </c>
      <c r="G38" s="15">
        <v>868</v>
      </c>
      <c r="H38" s="15">
        <v>1213</v>
      </c>
      <c r="I38" s="15">
        <v>401</v>
      </c>
      <c r="J38" s="15">
        <v>646</v>
      </c>
      <c r="K38" s="15">
        <v>880</v>
      </c>
      <c r="L38" s="15">
        <v>1096</v>
      </c>
      <c r="M38" s="15">
        <v>1518</v>
      </c>
      <c r="N38" s="15">
        <v>494</v>
      </c>
      <c r="O38" s="15">
        <v>786</v>
      </c>
      <c r="P38" s="15">
        <v>1046</v>
      </c>
      <c r="Q38" s="15">
        <v>1312</v>
      </c>
      <c r="R38" s="15">
        <v>1803</v>
      </c>
      <c r="S38" s="15">
        <v>585</v>
      </c>
      <c r="T38" s="15">
        <v>919</v>
      </c>
      <c r="U38" s="15">
        <v>1201</v>
      </c>
      <c r="V38" s="15">
        <v>1515</v>
      </c>
      <c r="W38" s="15">
        <v>2070</v>
      </c>
      <c r="X38" s="15">
        <v>822</v>
      </c>
      <c r="Y38" s="15">
        <v>1283</v>
      </c>
      <c r="Z38" s="15">
        <v>1647</v>
      </c>
      <c r="AA38" s="15">
        <v>2087</v>
      </c>
      <c r="AB38" s="15">
        <v>2841</v>
      </c>
    </row>
    <row r="39" spans="1:28" x14ac:dyDescent="0.3">
      <c r="A39" s="2">
        <v>18</v>
      </c>
      <c r="B39" s="25">
        <v>2400</v>
      </c>
      <c r="C39" s="24" t="s">
        <v>27</v>
      </c>
      <c r="D39" s="15">
        <v>320</v>
      </c>
      <c r="E39" s="15">
        <v>519</v>
      </c>
      <c r="F39" s="15">
        <v>733</v>
      </c>
      <c r="G39" s="15">
        <v>906</v>
      </c>
      <c r="H39" s="15">
        <v>1266</v>
      </c>
      <c r="I39" s="15">
        <v>419</v>
      </c>
      <c r="J39" s="15">
        <v>674</v>
      </c>
      <c r="K39" s="15">
        <v>918</v>
      </c>
      <c r="L39" s="15">
        <v>1144</v>
      </c>
      <c r="M39" s="15">
        <v>1584</v>
      </c>
      <c r="N39" s="15">
        <v>515</v>
      </c>
      <c r="O39" s="15">
        <v>820</v>
      </c>
      <c r="P39" s="15">
        <v>1091</v>
      </c>
      <c r="Q39" s="15">
        <v>1369</v>
      </c>
      <c r="R39" s="15">
        <v>1881</v>
      </c>
      <c r="S39" s="15">
        <v>610</v>
      </c>
      <c r="T39" s="15">
        <v>958</v>
      </c>
      <c r="U39" s="15">
        <v>1253</v>
      </c>
      <c r="V39" s="15">
        <v>1581</v>
      </c>
      <c r="W39" s="15">
        <v>2160</v>
      </c>
      <c r="X39" s="15">
        <v>858</v>
      </c>
      <c r="Y39" s="15">
        <v>1338</v>
      </c>
      <c r="Z39" s="15">
        <v>1718</v>
      </c>
      <c r="AA39" s="15">
        <v>2178</v>
      </c>
      <c r="AB39" s="15">
        <v>2965</v>
      </c>
    </row>
    <row r="40" spans="1:28" x14ac:dyDescent="0.3">
      <c r="A40" s="2">
        <v>18</v>
      </c>
      <c r="B40" s="25">
        <v>2600</v>
      </c>
      <c r="C40" s="24" t="s">
        <v>27</v>
      </c>
      <c r="D40" s="15">
        <v>347</v>
      </c>
      <c r="E40" s="15">
        <v>562</v>
      </c>
      <c r="F40" s="15">
        <v>794</v>
      </c>
      <c r="G40" s="15">
        <v>982</v>
      </c>
      <c r="H40" s="15">
        <v>1371</v>
      </c>
      <c r="I40" s="15">
        <v>453</v>
      </c>
      <c r="J40" s="15">
        <v>730</v>
      </c>
      <c r="K40" s="15">
        <v>995</v>
      </c>
      <c r="L40" s="15">
        <v>1239</v>
      </c>
      <c r="M40" s="15">
        <v>1716</v>
      </c>
      <c r="N40" s="15">
        <v>558</v>
      </c>
      <c r="O40" s="15">
        <v>888</v>
      </c>
      <c r="P40" s="15">
        <v>1182</v>
      </c>
      <c r="Q40" s="15">
        <v>1483</v>
      </c>
      <c r="R40" s="15">
        <v>2038</v>
      </c>
      <c r="S40" s="15">
        <v>661</v>
      </c>
      <c r="T40" s="15">
        <v>1038</v>
      </c>
      <c r="U40" s="15">
        <v>1357</v>
      </c>
      <c r="V40" s="15">
        <v>1713</v>
      </c>
      <c r="W40" s="15">
        <v>2340</v>
      </c>
      <c r="X40" s="15">
        <v>929</v>
      </c>
      <c r="Y40" s="15">
        <v>1450</v>
      </c>
      <c r="Z40" s="15">
        <v>1861</v>
      </c>
      <c r="AA40" s="15">
        <v>2359</v>
      </c>
      <c r="AB40" s="15">
        <v>3212</v>
      </c>
    </row>
    <row r="41" spans="1:28" x14ac:dyDescent="0.3">
      <c r="A41" s="2">
        <v>18</v>
      </c>
      <c r="B41" s="26">
        <v>2800</v>
      </c>
      <c r="C41" s="24" t="s">
        <v>27</v>
      </c>
      <c r="D41" s="15">
        <v>374</v>
      </c>
      <c r="E41" s="15">
        <v>606</v>
      </c>
      <c r="F41" s="15">
        <v>855</v>
      </c>
      <c r="G41" s="15">
        <v>1057</v>
      </c>
      <c r="H41" s="15">
        <v>1477</v>
      </c>
      <c r="I41" s="15">
        <v>488</v>
      </c>
      <c r="J41" s="15">
        <v>786</v>
      </c>
      <c r="K41" s="15">
        <v>1071</v>
      </c>
      <c r="L41" s="15">
        <v>1335</v>
      </c>
      <c r="M41" s="15">
        <v>1848</v>
      </c>
      <c r="N41" s="15">
        <v>601</v>
      </c>
      <c r="O41" s="15">
        <v>956</v>
      </c>
      <c r="P41" s="15">
        <v>1273</v>
      </c>
      <c r="Q41" s="15">
        <v>1597</v>
      </c>
      <c r="R41" s="15">
        <v>2195</v>
      </c>
      <c r="S41" s="15">
        <v>712</v>
      </c>
      <c r="T41" s="15">
        <v>1118</v>
      </c>
      <c r="U41" s="15">
        <v>1462</v>
      </c>
      <c r="V41" s="15">
        <v>1845</v>
      </c>
      <c r="W41" s="15">
        <v>2520</v>
      </c>
      <c r="X41" s="15">
        <v>1001</v>
      </c>
      <c r="Y41" s="15">
        <v>1561</v>
      </c>
      <c r="Z41" s="15">
        <v>2004</v>
      </c>
      <c r="AA41" s="15">
        <v>2541</v>
      </c>
      <c r="AB41" s="15">
        <v>3459</v>
      </c>
    </row>
    <row r="42" spans="1:28" x14ac:dyDescent="0.3">
      <c r="A42" s="2">
        <v>18</v>
      </c>
      <c r="B42" s="26">
        <v>3000</v>
      </c>
      <c r="C42" s="24" t="s">
        <v>27</v>
      </c>
      <c r="D42" s="15">
        <v>401</v>
      </c>
      <c r="E42" s="15">
        <v>649</v>
      </c>
      <c r="F42" s="15">
        <v>916</v>
      </c>
      <c r="G42" s="15">
        <v>1133</v>
      </c>
      <c r="H42" s="15">
        <v>1582</v>
      </c>
      <c r="I42" s="15">
        <v>523</v>
      </c>
      <c r="J42" s="15">
        <v>842</v>
      </c>
      <c r="K42" s="15">
        <v>1148</v>
      </c>
      <c r="L42" s="15">
        <v>1430</v>
      </c>
      <c r="M42" s="15">
        <v>1980</v>
      </c>
      <c r="N42" s="15">
        <v>644</v>
      </c>
      <c r="O42" s="15">
        <v>1025</v>
      </c>
      <c r="P42" s="15">
        <v>1364</v>
      </c>
      <c r="Q42" s="15">
        <v>1711</v>
      </c>
      <c r="R42" s="15">
        <v>2352</v>
      </c>
      <c r="S42" s="15">
        <v>763</v>
      </c>
      <c r="T42" s="15">
        <v>1198</v>
      </c>
      <c r="U42" s="15">
        <v>1566</v>
      </c>
      <c r="V42" s="15">
        <v>1977</v>
      </c>
      <c r="W42" s="15">
        <v>2700</v>
      </c>
      <c r="X42" s="15">
        <v>1072</v>
      </c>
      <c r="Y42" s="15">
        <v>1673</v>
      </c>
      <c r="Z42" s="15">
        <v>2148</v>
      </c>
      <c r="AA42" s="15">
        <v>2722</v>
      </c>
      <c r="AB42" s="15">
        <v>3706</v>
      </c>
    </row>
    <row r="43" spans="1:28" x14ac:dyDescent="0.3">
      <c r="A43" s="99">
        <v>20</v>
      </c>
      <c r="B43" s="23">
        <v>400</v>
      </c>
      <c r="C43" s="24" t="s">
        <v>27</v>
      </c>
      <c r="D43" s="15">
        <v>48</v>
      </c>
      <c r="E43" s="15">
        <v>77</v>
      </c>
      <c r="F43" s="15">
        <v>109</v>
      </c>
      <c r="G43" s="15">
        <v>135</v>
      </c>
      <c r="H43" s="15">
        <v>188</v>
      </c>
      <c r="I43" s="15">
        <v>62</v>
      </c>
      <c r="J43" s="15">
        <v>100</v>
      </c>
      <c r="K43" s="15">
        <v>137</v>
      </c>
      <c r="L43" s="15">
        <v>170</v>
      </c>
      <c r="M43" s="15">
        <v>236</v>
      </c>
      <c r="N43" s="15">
        <v>77</v>
      </c>
      <c r="O43" s="15">
        <v>122</v>
      </c>
      <c r="P43" s="15">
        <v>163</v>
      </c>
      <c r="Q43" s="15">
        <v>204</v>
      </c>
      <c r="R43" s="15">
        <v>280</v>
      </c>
      <c r="S43" s="15">
        <v>91</v>
      </c>
      <c r="T43" s="15">
        <v>143</v>
      </c>
      <c r="U43" s="15">
        <v>186</v>
      </c>
      <c r="V43" s="15">
        <v>235</v>
      </c>
      <c r="W43" s="15">
        <v>321</v>
      </c>
      <c r="X43" s="15">
        <v>128</v>
      </c>
      <c r="Y43" s="15">
        <v>199</v>
      </c>
      <c r="Z43" s="15">
        <v>255</v>
      </c>
      <c r="AA43" s="15">
        <v>323</v>
      </c>
      <c r="AB43" s="15">
        <v>440</v>
      </c>
    </row>
    <row r="44" spans="1:28" x14ac:dyDescent="0.3">
      <c r="A44" s="2">
        <v>20</v>
      </c>
      <c r="B44" s="25">
        <v>500</v>
      </c>
      <c r="C44" s="24" t="s">
        <v>27</v>
      </c>
      <c r="D44" s="15">
        <v>60</v>
      </c>
      <c r="E44" s="15">
        <v>97</v>
      </c>
      <c r="F44" s="15">
        <v>137</v>
      </c>
      <c r="G44" s="15">
        <v>169</v>
      </c>
      <c r="H44" s="15">
        <v>236</v>
      </c>
      <c r="I44" s="15">
        <v>78</v>
      </c>
      <c r="J44" s="15">
        <v>126</v>
      </c>
      <c r="K44" s="15">
        <v>171</v>
      </c>
      <c r="L44" s="15">
        <v>213</v>
      </c>
      <c r="M44" s="15">
        <v>294</v>
      </c>
      <c r="N44" s="15">
        <v>96</v>
      </c>
      <c r="O44" s="15">
        <v>153</v>
      </c>
      <c r="P44" s="15">
        <v>203</v>
      </c>
      <c r="Q44" s="15">
        <v>254</v>
      </c>
      <c r="R44" s="15">
        <v>349</v>
      </c>
      <c r="S44" s="15">
        <v>114</v>
      </c>
      <c r="T44" s="15">
        <v>178</v>
      </c>
      <c r="U44" s="15">
        <v>233</v>
      </c>
      <c r="V44" s="15">
        <v>294</v>
      </c>
      <c r="W44" s="15">
        <v>401</v>
      </c>
      <c r="X44" s="15">
        <v>160</v>
      </c>
      <c r="Y44" s="15">
        <v>249</v>
      </c>
      <c r="Z44" s="15">
        <v>319</v>
      </c>
      <c r="AA44" s="15">
        <v>404</v>
      </c>
      <c r="AB44" s="15">
        <v>550</v>
      </c>
    </row>
    <row r="45" spans="1:28" x14ac:dyDescent="0.3">
      <c r="A45" s="2">
        <v>20</v>
      </c>
      <c r="B45" s="25">
        <v>600</v>
      </c>
      <c r="C45" s="24" t="s">
        <v>27</v>
      </c>
      <c r="D45" s="15">
        <v>71</v>
      </c>
      <c r="E45" s="15">
        <v>116</v>
      </c>
      <c r="F45" s="15">
        <v>164</v>
      </c>
      <c r="G45" s="15">
        <v>202</v>
      </c>
      <c r="H45" s="15">
        <v>283</v>
      </c>
      <c r="I45" s="15">
        <v>93</v>
      </c>
      <c r="J45" s="15">
        <v>151</v>
      </c>
      <c r="K45" s="15">
        <v>205</v>
      </c>
      <c r="L45" s="15">
        <v>255</v>
      </c>
      <c r="M45" s="15">
        <v>353</v>
      </c>
      <c r="N45" s="15">
        <v>115</v>
      </c>
      <c r="O45" s="15">
        <v>183</v>
      </c>
      <c r="P45" s="15">
        <v>244</v>
      </c>
      <c r="Q45" s="15">
        <v>305</v>
      </c>
      <c r="R45" s="15">
        <v>419</v>
      </c>
      <c r="S45" s="15">
        <v>137</v>
      </c>
      <c r="T45" s="15">
        <v>214</v>
      </c>
      <c r="U45" s="15">
        <v>280</v>
      </c>
      <c r="V45" s="15">
        <v>353</v>
      </c>
      <c r="W45" s="15">
        <v>481</v>
      </c>
      <c r="X45" s="15">
        <v>192</v>
      </c>
      <c r="Y45" s="15">
        <v>299</v>
      </c>
      <c r="Z45" s="15">
        <v>383</v>
      </c>
      <c r="AA45" s="15">
        <v>485</v>
      </c>
      <c r="AB45" s="15">
        <v>660</v>
      </c>
    </row>
    <row r="46" spans="1:28" x14ac:dyDescent="0.3">
      <c r="A46" s="2">
        <v>20</v>
      </c>
      <c r="B46" s="25">
        <v>700</v>
      </c>
      <c r="C46" s="24" t="s">
        <v>27</v>
      </c>
      <c r="D46" s="15">
        <v>83</v>
      </c>
      <c r="E46" s="15">
        <v>135</v>
      </c>
      <c r="F46" s="15">
        <v>191</v>
      </c>
      <c r="G46" s="15">
        <v>236</v>
      </c>
      <c r="H46" s="15">
        <v>330</v>
      </c>
      <c r="I46" s="15">
        <v>109</v>
      </c>
      <c r="J46" s="15">
        <v>176</v>
      </c>
      <c r="K46" s="15">
        <v>240</v>
      </c>
      <c r="L46" s="15">
        <v>298</v>
      </c>
      <c r="M46" s="15">
        <v>412</v>
      </c>
      <c r="N46" s="15">
        <v>134</v>
      </c>
      <c r="O46" s="15">
        <v>214</v>
      </c>
      <c r="P46" s="15">
        <v>285</v>
      </c>
      <c r="Q46" s="15">
        <v>356</v>
      </c>
      <c r="R46" s="15">
        <v>489</v>
      </c>
      <c r="S46" s="15">
        <v>159</v>
      </c>
      <c r="T46" s="15">
        <v>250</v>
      </c>
      <c r="U46" s="15">
        <v>326</v>
      </c>
      <c r="V46" s="15">
        <v>411</v>
      </c>
      <c r="W46" s="15">
        <v>561</v>
      </c>
      <c r="X46" s="15">
        <v>224</v>
      </c>
      <c r="Y46" s="15">
        <v>349</v>
      </c>
      <c r="Z46" s="15">
        <v>447</v>
      </c>
      <c r="AA46" s="15">
        <v>565</v>
      </c>
      <c r="AB46" s="15">
        <v>770</v>
      </c>
    </row>
    <row r="47" spans="1:28" x14ac:dyDescent="0.3">
      <c r="A47" s="2">
        <v>20</v>
      </c>
      <c r="B47" s="25">
        <v>800</v>
      </c>
      <c r="C47" s="24" t="s">
        <v>27</v>
      </c>
      <c r="D47" s="15">
        <v>95</v>
      </c>
      <c r="E47" s="15">
        <v>155</v>
      </c>
      <c r="F47" s="15">
        <v>219</v>
      </c>
      <c r="G47" s="15">
        <v>270</v>
      </c>
      <c r="H47" s="15">
        <v>377</v>
      </c>
      <c r="I47" s="15">
        <v>125</v>
      </c>
      <c r="J47" s="15">
        <v>201</v>
      </c>
      <c r="K47" s="15">
        <v>274</v>
      </c>
      <c r="L47" s="15">
        <v>341</v>
      </c>
      <c r="M47" s="15">
        <v>471</v>
      </c>
      <c r="N47" s="15">
        <v>153</v>
      </c>
      <c r="O47" s="15">
        <v>244</v>
      </c>
      <c r="P47" s="15">
        <v>325</v>
      </c>
      <c r="Q47" s="15">
        <v>407</v>
      </c>
      <c r="R47" s="15">
        <v>559</v>
      </c>
      <c r="S47" s="15">
        <v>182</v>
      </c>
      <c r="T47" s="15">
        <v>285</v>
      </c>
      <c r="U47" s="15">
        <v>373</v>
      </c>
      <c r="V47" s="15">
        <v>470</v>
      </c>
      <c r="W47" s="15">
        <v>641</v>
      </c>
      <c r="X47" s="15">
        <v>256</v>
      </c>
      <c r="Y47" s="15">
        <v>398</v>
      </c>
      <c r="Z47" s="15">
        <v>511</v>
      </c>
      <c r="AA47" s="15">
        <v>646</v>
      </c>
      <c r="AB47" s="15">
        <v>879</v>
      </c>
    </row>
    <row r="48" spans="1:28" x14ac:dyDescent="0.3">
      <c r="A48" s="2">
        <v>20</v>
      </c>
      <c r="B48" s="25">
        <v>900</v>
      </c>
      <c r="C48" s="24" t="s">
        <v>27</v>
      </c>
      <c r="D48" s="15">
        <v>107</v>
      </c>
      <c r="E48" s="15">
        <v>174</v>
      </c>
      <c r="F48" s="15">
        <v>246</v>
      </c>
      <c r="G48" s="15">
        <v>304</v>
      </c>
      <c r="H48" s="15">
        <v>424</v>
      </c>
      <c r="I48" s="15">
        <v>140</v>
      </c>
      <c r="J48" s="15">
        <v>226</v>
      </c>
      <c r="K48" s="15">
        <v>308</v>
      </c>
      <c r="L48" s="15">
        <v>383</v>
      </c>
      <c r="M48" s="15">
        <v>530</v>
      </c>
      <c r="N48" s="15">
        <v>173</v>
      </c>
      <c r="O48" s="15">
        <v>275</v>
      </c>
      <c r="P48" s="15">
        <v>366</v>
      </c>
      <c r="Q48" s="15">
        <v>458</v>
      </c>
      <c r="R48" s="15">
        <v>629</v>
      </c>
      <c r="S48" s="15">
        <v>205</v>
      </c>
      <c r="T48" s="15">
        <v>321</v>
      </c>
      <c r="U48" s="15">
        <v>419</v>
      </c>
      <c r="V48" s="15">
        <v>529</v>
      </c>
      <c r="W48" s="15">
        <v>722</v>
      </c>
      <c r="X48" s="15">
        <v>288</v>
      </c>
      <c r="Y48" s="15">
        <v>448</v>
      </c>
      <c r="Z48" s="15">
        <v>574</v>
      </c>
      <c r="AA48" s="15">
        <v>727</v>
      </c>
      <c r="AB48" s="15">
        <v>989</v>
      </c>
    </row>
    <row r="49" spans="1:28" x14ac:dyDescent="0.3">
      <c r="A49" s="2">
        <v>20</v>
      </c>
      <c r="B49" s="25">
        <v>1000</v>
      </c>
      <c r="C49" s="24" t="s">
        <v>27</v>
      </c>
      <c r="D49" s="15">
        <v>119</v>
      </c>
      <c r="E49" s="15">
        <v>193</v>
      </c>
      <c r="F49" s="15">
        <v>273</v>
      </c>
      <c r="G49" s="15">
        <v>337</v>
      </c>
      <c r="H49" s="15">
        <v>471</v>
      </c>
      <c r="I49" s="15">
        <v>156</v>
      </c>
      <c r="J49" s="15">
        <v>251</v>
      </c>
      <c r="K49" s="15">
        <v>342</v>
      </c>
      <c r="L49" s="15">
        <v>426</v>
      </c>
      <c r="M49" s="15">
        <v>589</v>
      </c>
      <c r="N49" s="15">
        <v>192</v>
      </c>
      <c r="O49" s="15">
        <v>305</v>
      </c>
      <c r="P49" s="15">
        <v>406</v>
      </c>
      <c r="Q49" s="15">
        <v>509</v>
      </c>
      <c r="R49" s="15">
        <v>699</v>
      </c>
      <c r="S49" s="15">
        <v>228</v>
      </c>
      <c r="T49" s="15">
        <v>357</v>
      </c>
      <c r="U49" s="15">
        <v>466</v>
      </c>
      <c r="V49" s="15">
        <v>588</v>
      </c>
      <c r="W49" s="15">
        <v>802</v>
      </c>
      <c r="X49" s="15">
        <v>320</v>
      </c>
      <c r="Y49" s="15">
        <v>498</v>
      </c>
      <c r="Z49" s="15">
        <v>638</v>
      </c>
      <c r="AA49" s="15">
        <v>808</v>
      </c>
      <c r="AB49" s="15">
        <v>1099</v>
      </c>
    </row>
    <row r="50" spans="1:28" x14ac:dyDescent="0.3">
      <c r="A50" s="2">
        <v>20</v>
      </c>
      <c r="B50" s="25">
        <v>1100</v>
      </c>
      <c r="C50" s="24" t="s">
        <v>27</v>
      </c>
      <c r="D50" s="15">
        <v>131</v>
      </c>
      <c r="E50" s="15">
        <v>213</v>
      </c>
      <c r="F50" s="15">
        <v>301</v>
      </c>
      <c r="G50" s="15">
        <v>371</v>
      </c>
      <c r="H50" s="15">
        <v>518</v>
      </c>
      <c r="I50" s="15">
        <v>171</v>
      </c>
      <c r="J50" s="15">
        <v>276</v>
      </c>
      <c r="K50" s="15">
        <v>377</v>
      </c>
      <c r="L50" s="15">
        <v>468</v>
      </c>
      <c r="M50" s="15">
        <v>648</v>
      </c>
      <c r="N50" s="15">
        <v>211</v>
      </c>
      <c r="O50" s="15">
        <v>336</v>
      </c>
      <c r="P50" s="15">
        <v>447</v>
      </c>
      <c r="Q50" s="15">
        <v>560</v>
      </c>
      <c r="R50" s="15">
        <v>769</v>
      </c>
      <c r="S50" s="15">
        <v>250</v>
      </c>
      <c r="T50" s="15">
        <v>393</v>
      </c>
      <c r="U50" s="15">
        <v>513</v>
      </c>
      <c r="V50" s="15">
        <v>646</v>
      </c>
      <c r="W50" s="15">
        <v>882</v>
      </c>
      <c r="X50" s="15">
        <v>352</v>
      </c>
      <c r="Y50" s="15">
        <v>548</v>
      </c>
      <c r="Z50" s="15">
        <v>702</v>
      </c>
      <c r="AA50" s="15">
        <v>889</v>
      </c>
      <c r="AB50" s="15">
        <v>1209</v>
      </c>
    </row>
    <row r="51" spans="1:28" x14ac:dyDescent="0.3">
      <c r="A51" s="2">
        <v>20</v>
      </c>
      <c r="B51" s="25">
        <v>1200</v>
      </c>
      <c r="C51" s="24" t="s">
        <v>27</v>
      </c>
      <c r="D51" s="15">
        <v>143</v>
      </c>
      <c r="E51" s="15">
        <v>232</v>
      </c>
      <c r="F51" s="15">
        <v>328</v>
      </c>
      <c r="G51" s="15">
        <v>405</v>
      </c>
      <c r="H51" s="15">
        <v>565</v>
      </c>
      <c r="I51" s="15">
        <v>187</v>
      </c>
      <c r="J51" s="15">
        <v>301</v>
      </c>
      <c r="K51" s="15">
        <v>411</v>
      </c>
      <c r="L51" s="15">
        <v>511</v>
      </c>
      <c r="M51" s="15">
        <v>707</v>
      </c>
      <c r="N51" s="15">
        <v>230</v>
      </c>
      <c r="O51" s="15">
        <v>366</v>
      </c>
      <c r="P51" s="15">
        <v>488</v>
      </c>
      <c r="Q51" s="15">
        <v>611</v>
      </c>
      <c r="R51" s="15">
        <v>839</v>
      </c>
      <c r="S51" s="15">
        <v>273</v>
      </c>
      <c r="T51" s="15">
        <v>428</v>
      </c>
      <c r="U51" s="15">
        <v>559</v>
      </c>
      <c r="V51" s="15">
        <v>705</v>
      </c>
      <c r="W51" s="15">
        <v>962</v>
      </c>
      <c r="X51" s="15">
        <v>384</v>
      </c>
      <c r="Y51" s="15">
        <v>598</v>
      </c>
      <c r="Z51" s="15">
        <v>766</v>
      </c>
      <c r="AA51" s="15">
        <v>969</v>
      </c>
      <c r="AB51" s="15">
        <v>1319</v>
      </c>
    </row>
    <row r="52" spans="1:28" x14ac:dyDescent="0.3">
      <c r="A52" s="2">
        <v>20</v>
      </c>
      <c r="B52" s="25">
        <v>1300</v>
      </c>
      <c r="C52" s="24" t="s">
        <v>27</v>
      </c>
      <c r="D52" s="15">
        <v>155</v>
      </c>
      <c r="E52" s="15">
        <v>251</v>
      </c>
      <c r="F52" s="15">
        <v>356</v>
      </c>
      <c r="G52" s="15">
        <v>439</v>
      </c>
      <c r="H52" s="15">
        <v>613</v>
      </c>
      <c r="I52" s="15">
        <v>202</v>
      </c>
      <c r="J52" s="15">
        <v>326</v>
      </c>
      <c r="K52" s="15">
        <v>445</v>
      </c>
      <c r="L52" s="15">
        <v>553</v>
      </c>
      <c r="M52" s="15">
        <v>766</v>
      </c>
      <c r="N52" s="15">
        <v>249</v>
      </c>
      <c r="O52" s="15">
        <v>397</v>
      </c>
      <c r="P52" s="15">
        <v>528</v>
      </c>
      <c r="Q52" s="15">
        <v>662</v>
      </c>
      <c r="R52" s="15">
        <v>909</v>
      </c>
      <c r="S52" s="15">
        <v>296</v>
      </c>
      <c r="T52" s="15">
        <v>464</v>
      </c>
      <c r="U52" s="15">
        <v>606</v>
      </c>
      <c r="V52" s="15">
        <v>764</v>
      </c>
      <c r="W52" s="15">
        <v>1042</v>
      </c>
      <c r="X52" s="15">
        <v>416</v>
      </c>
      <c r="Y52" s="15">
        <v>647</v>
      </c>
      <c r="Z52" s="15">
        <v>830</v>
      </c>
      <c r="AA52" s="15">
        <v>1050</v>
      </c>
      <c r="AB52" s="15">
        <v>1429</v>
      </c>
    </row>
    <row r="53" spans="1:28" x14ac:dyDescent="0.3">
      <c r="A53" s="2">
        <v>20</v>
      </c>
      <c r="B53" s="25">
        <v>1400</v>
      </c>
      <c r="C53" s="24" t="s">
        <v>27</v>
      </c>
      <c r="D53" s="15">
        <v>167</v>
      </c>
      <c r="E53" s="15">
        <v>271</v>
      </c>
      <c r="F53" s="15">
        <v>383</v>
      </c>
      <c r="G53" s="15">
        <v>472</v>
      </c>
      <c r="H53" s="15">
        <v>660</v>
      </c>
      <c r="I53" s="15">
        <v>218</v>
      </c>
      <c r="J53" s="15">
        <v>351</v>
      </c>
      <c r="K53" s="15">
        <v>479</v>
      </c>
      <c r="L53" s="15">
        <v>596</v>
      </c>
      <c r="M53" s="15">
        <v>825</v>
      </c>
      <c r="N53" s="15">
        <v>269</v>
      </c>
      <c r="O53" s="15">
        <v>428</v>
      </c>
      <c r="P53" s="15">
        <v>569</v>
      </c>
      <c r="Q53" s="15">
        <v>713</v>
      </c>
      <c r="R53" s="15">
        <v>978</v>
      </c>
      <c r="S53" s="15">
        <v>319</v>
      </c>
      <c r="T53" s="15">
        <v>500</v>
      </c>
      <c r="U53" s="15">
        <v>652</v>
      </c>
      <c r="V53" s="15">
        <v>823</v>
      </c>
      <c r="W53" s="15">
        <v>1122</v>
      </c>
      <c r="X53" s="15">
        <v>448</v>
      </c>
      <c r="Y53" s="15">
        <v>697</v>
      </c>
      <c r="Z53" s="15">
        <v>893</v>
      </c>
      <c r="AA53" s="15">
        <v>1131</v>
      </c>
      <c r="AB53" s="15">
        <v>1539</v>
      </c>
    </row>
    <row r="54" spans="1:28" x14ac:dyDescent="0.3">
      <c r="A54" s="2">
        <v>20</v>
      </c>
      <c r="B54" s="25">
        <v>1600</v>
      </c>
      <c r="C54" s="24" t="s">
        <v>27</v>
      </c>
      <c r="D54" s="15">
        <v>190</v>
      </c>
      <c r="E54" s="15">
        <v>310</v>
      </c>
      <c r="F54" s="15">
        <v>438</v>
      </c>
      <c r="G54" s="15">
        <v>540</v>
      </c>
      <c r="H54" s="15">
        <v>754</v>
      </c>
      <c r="I54" s="15">
        <v>249</v>
      </c>
      <c r="J54" s="15">
        <v>402</v>
      </c>
      <c r="K54" s="15">
        <v>548</v>
      </c>
      <c r="L54" s="15">
        <v>681</v>
      </c>
      <c r="M54" s="15">
        <v>942</v>
      </c>
      <c r="N54" s="15">
        <v>307</v>
      </c>
      <c r="O54" s="15">
        <v>489</v>
      </c>
      <c r="P54" s="15">
        <v>650</v>
      </c>
      <c r="Q54" s="15">
        <v>814</v>
      </c>
      <c r="R54" s="15">
        <v>1118</v>
      </c>
      <c r="S54" s="15">
        <v>364</v>
      </c>
      <c r="T54" s="15">
        <v>571</v>
      </c>
      <c r="U54" s="15">
        <v>746</v>
      </c>
      <c r="V54" s="15">
        <v>940</v>
      </c>
      <c r="W54" s="15">
        <v>1283</v>
      </c>
      <c r="X54" s="15">
        <v>512</v>
      </c>
      <c r="Y54" s="15">
        <v>797</v>
      </c>
      <c r="Z54" s="15">
        <v>1021</v>
      </c>
      <c r="AA54" s="15">
        <v>1292</v>
      </c>
      <c r="AB54" s="15">
        <v>1759</v>
      </c>
    </row>
    <row r="55" spans="1:28" x14ac:dyDescent="0.3">
      <c r="A55" s="2">
        <v>20</v>
      </c>
      <c r="B55" s="25">
        <v>1800</v>
      </c>
      <c r="C55" s="24" t="s">
        <v>27</v>
      </c>
      <c r="D55" s="15">
        <v>214</v>
      </c>
      <c r="E55" s="15">
        <v>348</v>
      </c>
      <c r="F55" s="15">
        <v>492</v>
      </c>
      <c r="G55" s="15">
        <v>607</v>
      </c>
      <c r="H55" s="15">
        <v>848</v>
      </c>
      <c r="I55" s="15">
        <v>280</v>
      </c>
      <c r="J55" s="15">
        <v>452</v>
      </c>
      <c r="K55" s="15">
        <v>616</v>
      </c>
      <c r="L55" s="15">
        <v>766</v>
      </c>
      <c r="M55" s="15">
        <v>1060</v>
      </c>
      <c r="N55" s="15">
        <v>345</v>
      </c>
      <c r="O55" s="15">
        <v>550</v>
      </c>
      <c r="P55" s="15">
        <v>732</v>
      </c>
      <c r="Q55" s="15">
        <v>916</v>
      </c>
      <c r="R55" s="15">
        <v>1258</v>
      </c>
      <c r="S55" s="15">
        <v>410</v>
      </c>
      <c r="T55" s="15">
        <v>642</v>
      </c>
      <c r="U55" s="15">
        <v>839</v>
      </c>
      <c r="V55" s="15">
        <v>1058</v>
      </c>
      <c r="W55" s="15">
        <v>1443</v>
      </c>
      <c r="X55" s="15">
        <v>576</v>
      </c>
      <c r="Y55" s="15">
        <v>896</v>
      </c>
      <c r="Z55" s="15">
        <v>1149</v>
      </c>
      <c r="AA55" s="15">
        <v>1454</v>
      </c>
      <c r="AB55" s="15">
        <v>1979</v>
      </c>
    </row>
    <row r="56" spans="1:28" x14ac:dyDescent="0.3">
      <c r="A56" s="2">
        <v>20</v>
      </c>
      <c r="B56" s="25">
        <v>2000</v>
      </c>
      <c r="C56" s="24" t="s">
        <v>27</v>
      </c>
      <c r="D56" s="15">
        <v>238</v>
      </c>
      <c r="E56" s="15">
        <v>387</v>
      </c>
      <c r="F56" s="15">
        <v>547</v>
      </c>
      <c r="G56" s="15">
        <v>675</v>
      </c>
      <c r="H56" s="15">
        <v>942</v>
      </c>
      <c r="I56" s="15">
        <v>311</v>
      </c>
      <c r="J56" s="15">
        <v>502</v>
      </c>
      <c r="K56" s="15">
        <v>685</v>
      </c>
      <c r="L56" s="15">
        <v>851</v>
      </c>
      <c r="M56" s="15">
        <v>1178</v>
      </c>
      <c r="N56" s="15">
        <v>384</v>
      </c>
      <c r="O56" s="15">
        <v>611</v>
      </c>
      <c r="P56" s="15">
        <v>813</v>
      </c>
      <c r="Q56" s="15">
        <v>1018</v>
      </c>
      <c r="R56" s="15">
        <v>1398</v>
      </c>
      <c r="S56" s="15">
        <v>455</v>
      </c>
      <c r="T56" s="15">
        <v>714</v>
      </c>
      <c r="U56" s="15">
        <v>932</v>
      </c>
      <c r="V56" s="15">
        <v>1175</v>
      </c>
      <c r="W56" s="15">
        <v>1603</v>
      </c>
      <c r="X56" s="15">
        <v>640</v>
      </c>
      <c r="Y56" s="15">
        <v>996</v>
      </c>
      <c r="Z56" s="15">
        <v>1276</v>
      </c>
      <c r="AA56" s="15">
        <v>1616</v>
      </c>
      <c r="AB56" s="15">
        <v>2199</v>
      </c>
    </row>
    <row r="57" spans="1:28" x14ac:dyDescent="0.3">
      <c r="A57" s="2">
        <v>20</v>
      </c>
      <c r="B57" s="25">
        <v>2300</v>
      </c>
      <c r="C57" s="24" t="s">
        <v>27</v>
      </c>
      <c r="D57" s="15">
        <v>274</v>
      </c>
      <c r="E57" s="15">
        <v>445</v>
      </c>
      <c r="F57" s="15">
        <v>629</v>
      </c>
      <c r="G57" s="15">
        <v>776</v>
      </c>
      <c r="H57" s="15">
        <v>1084</v>
      </c>
      <c r="I57" s="15">
        <v>358</v>
      </c>
      <c r="J57" s="15">
        <v>577</v>
      </c>
      <c r="K57" s="15">
        <v>787</v>
      </c>
      <c r="L57" s="15">
        <v>979</v>
      </c>
      <c r="M57" s="15">
        <v>1355</v>
      </c>
      <c r="N57" s="15">
        <v>441</v>
      </c>
      <c r="O57" s="15">
        <v>702</v>
      </c>
      <c r="P57" s="15">
        <v>935</v>
      </c>
      <c r="Q57" s="15">
        <v>1171</v>
      </c>
      <c r="R57" s="15">
        <v>1607</v>
      </c>
      <c r="S57" s="15">
        <v>523</v>
      </c>
      <c r="T57" s="15">
        <v>821</v>
      </c>
      <c r="U57" s="15">
        <v>1072</v>
      </c>
      <c r="V57" s="15">
        <v>1351</v>
      </c>
      <c r="W57" s="15">
        <v>1844</v>
      </c>
      <c r="X57" s="15">
        <v>735</v>
      </c>
      <c r="Y57" s="15">
        <v>1145</v>
      </c>
      <c r="Z57" s="15">
        <v>1468</v>
      </c>
      <c r="AA57" s="15">
        <v>1858</v>
      </c>
      <c r="AB57" s="15">
        <v>2528</v>
      </c>
    </row>
    <row r="58" spans="1:28" x14ac:dyDescent="0.3">
      <c r="A58" s="2">
        <v>20</v>
      </c>
      <c r="B58" s="25">
        <v>2400</v>
      </c>
      <c r="C58" s="24" t="s">
        <v>27</v>
      </c>
      <c r="D58" s="15">
        <v>286</v>
      </c>
      <c r="E58" s="15">
        <v>464</v>
      </c>
      <c r="F58" s="15">
        <v>656</v>
      </c>
      <c r="G58" s="15">
        <v>810</v>
      </c>
      <c r="H58" s="15">
        <v>1131</v>
      </c>
      <c r="I58" s="15">
        <v>374</v>
      </c>
      <c r="J58" s="15">
        <v>602</v>
      </c>
      <c r="K58" s="15">
        <v>822</v>
      </c>
      <c r="L58" s="15">
        <v>1022</v>
      </c>
      <c r="M58" s="15">
        <v>1413</v>
      </c>
      <c r="N58" s="15">
        <v>460</v>
      </c>
      <c r="O58" s="15">
        <v>733</v>
      </c>
      <c r="P58" s="15">
        <v>976</v>
      </c>
      <c r="Q58" s="15">
        <v>1221</v>
      </c>
      <c r="R58" s="15">
        <v>1677</v>
      </c>
      <c r="S58" s="15">
        <v>546</v>
      </c>
      <c r="T58" s="15">
        <v>856</v>
      </c>
      <c r="U58" s="15">
        <v>1119</v>
      </c>
      <c r="V58" s="15">
        <v>1410</v>
      </c>
      <c r="W58" s="15">
        <v>1924</v>
      </c>
      <c r="X58" s="15">
        <v>767</v>
      </c>
      <c r="Y58" s="15">
        <v>1195</v>
      </c>
      <c r="Z58" s="15">
        <v>1532</v>
      </c>
      <c r="AA58" s="15">
        <v>1939</v>
      </c>
      <c r="AB58" s="15">
        <v>2638</v>
      </c>
    </row>
    <row r="59" spans="1:28" x14ac:dyDescent="0.3">
      <c r="A59" s="2">
        <v>20</v>
      </c>
      <c r="B59" s="25">
        <v>2600</v>
      </c>
      <c r="C59" s="24" t="s">
        <v>27</v>
      </c>
      <c r="D59" s="15">
        <v>309</v>
      </c>
      <c r="E59" s="15">
        <v>503</v>
      </c>
      <c r="F59" s="15">
        <v>711</v>
      </c>
      <c r="G59" s="15">
        <v>877</v>
      </c>
      <c r="H59" s="15">
        <v>1225</v>
      </c>
      <c r="I59" s="15">
        <v>405</v>
      </c>
      <c r="J59" s="15">
        <v>653</v>
      </c>
      <c r="K59" s="15">
        <v>890</v>
      </c>
      <c r="L59" s="15">
        <v>1107</v>
      </c>
      <c r="M59" s="15">
        <v>1531</v>
      </c>
      <c r="N59" s="15">
        <v>499</v>
      </c>
      <c r="O59" s="15">
        <v>794</v>
      </c>
      <c r="P59" s="15">
        <v>1057</v>
      </c>
      <c r="Q59" s="15">
        <v>1323</v>
      </c>
      <c r="R59" s="15">
        <v>1817</v>
      </c>
      <c r="S59" s="15">
        <v>592</v>
      </c>
      <c r="T59" s="15">
        <v>928</v>
      </c>
      <c r="U59" s="15">
        <v>1212</v>
      </c>
      <c r="V59" s="15">
        <v>1528</v>
      </c>
      <c r="W59" s="15">
        <v>2085</v>
      </c>
      <c r="X59" s="15">
        <v>831</v>
      </c>
      <c r="Y59" s="15">
        <v>1295</v>
      </c>
      <c r="Z59" s="15">
        <v>1659</v>
      </c>
      <c r="AA59" s="15">
        <v>2100</v>
      </c>
      <c r="AB59" s="15">
        <v>2858</v>
      </c>
    </row>
    <row r="60" spans="1:28" x14ac:dyDescent="0.3">
      <c r="A60" s="2">
        <v>20</v>
      </c>
      <c r="B60" s="26">
        <v>2800</v>
      </c>
      <c r="C60" s="24" t="s">
        <v>27</v>
      </c>
      <c r="D60" s="15">
        <v>333</v>
      </c>
      <c r="E60" s="15">
        <v>542</v>
      </c>
      <c r="F60" s="15">
        <v>766</v>
      </c>
      <c r="G60" s="15">
        <v>945</v>
      </c>
      <c r="H60" s="15">
        <v>1319</v>
      </c>
      <c r="I60" s="15">
        <v>436</v>
      </c>
      <c r="J60" s="15">
        <v>703</v>
      </c>
      <c r="K60" s="15">
        <v>959</v>
      </c>
      <c r="L60" s="15">
        <v>1192</v>
      </c>
      <c r="M60" s="15">
        <v>1649</v>
      </c>
      <c r="N60" s="15">
        <v>537</v>
      </c>
      <c r="O60" s="15">
        <v>855</v>
      </c>
      <c r="P60" s="15">
        <v>1138</v>
      </c>
      <c r="Q60" s="15">
        <v>1425</v>
      </c>
      <c r="R60" s="15">
        <v>1957</v>
      </c>
      <c r="S60" s="15">
        <v>637</v>
      </c>
      <c r="T60" s="15">
        <v>999</v>
      </c>
      <c r="U60" s="15">
        <v>1305</v>
      </c>
      <c r="V60" s="15">
        <v>1645</v>
      </c>
      <c r="W60" s="15">
        <v>2245</v>
      </c>
      <c r="X60" s="15">
        <v>895</v>
      </c>
      <c r="Y60" s="15">
        <v>1394</v>
      </c>
      <c r="Z60" s="15">
        <v>1787</v>
      </c>
      <c r="AA60" s="15">
        <v>2262</v>
      </c>
      <c r="AB60" s="15">
        <v>3078</v>
      </c>
    </row>
    <row r="61" spans="1:28" x14ac:dyDescent="0.3">
      <c r="A61" s="2">
        <v>20</v>
      </c>
      <c r="B61" s="26">
        <v>3000</v>
      </c>
      <c r="C61" s="24" t="s">
        <v>27</v>
      </c>
      <c r="D61" s="15">
        <v>357</v>
      </c>
      <c r="E61" s="15">
        <v>580</v>
      </c>
      <c r="F61" s="15">
        <v>820</v>
      </c>
      <c r="G61" s="15">
        <v>1012</v>
      </c>
      <c r="H61" s="15">
        <v>1414</v>
      </c>
      <c r="I61" s="15">
        <v>467</v>
      </c>
      <c r="J61" s="15">
        <v>753</v>
      </c>
      <c r="K61" s="15">
        <v>1027</v>
      </c>
      <c r="L61" s="15">
        <v>1277</v>
      </c>
      <c r="M61" s="15">
        <v>1767</v>
      </c>
      <c r="N61" s="15">
        <v>576</v>
      </c>
      <c r="O61" s="15">
        <v>916</v>
      </c>
      <c r="P61" s="15">
        <v>1219</v>
      </c>
      <c r="Q61" s="15">
        <v>1527</v>
      </c>
      <c r="R61" s="15">
        <v>2097</v>
      </c>
      <c r="S61" s="15">
        <v>683</v>
      </c>
      <c r="T61" s="15">
        <v>1071</v>
      </c>
      <c r="U61" s="15">
        <v>1398</v>
      </c>
      <c r="V61" s="15">
        <v>1763</v>
      </c>
      <c r="W61" s="15">
        <v>2405</v>
      </c>
      <c r="X61" s="15">
        <v>959</v>
      </c>
      <c r="Y61" s="15">
        <v>1494</v>
      </c>
      <c r="Z61" s="15">
        <v>1915</v>
      </c>
      <c r="AA61" s="15">
        <v>2423</v>
      </c>
      <c r="AB61" s="15">
        <v>3298</v>
      </c>
    </row>
    <row r="62" spans="1:28" x14ac:dyDescent="0.3">
      <c r="A62" s="99">
        <v>22</v>
      </c>
      <c r="B62" s="23">
        <v>400</v>
      </c>
      <c r="C62" s="24" t="s">
        <v>27</v>
      </c>
      <c r="D62" s="15">
        <v>42</v>
      </c>
      <c r="E62" s="15">
        <v>68</v>
      </c>
      <c r="F62" s="15">
        <v>97</v>
      </c>
      <c r="G62" s="15">
        <v>119</v>
      </c>
      <c r="H62" s="15">
        <v>167</v>
      </c>
      <c r="I62" s="15">
        <v>55</v>
      </c>
      <c r="J62" s="15">
        <v>89</v>
      </c>
      <c r="K62" s="15">
        <v>121</v>
      </c>
      <c r="L62" s="15">
        <v>150</v>
      </c>
      <c r="M62" s="15">
        <v>208</v>
      </c>
      <c r="N62" s="15">
        <v>68</v>
      </c>
      <c r="O62" s="15">
        <v>108</v>
      </c>
      <c r="P62" s="15">
        <v>144</v>
      </c>
      <c r="Q62" s="15">
        <v>180</v>
      </c>
      <c r="R62" s="15">
        <v>247</v>
      </c>
      <c r="S62" s="15">
        <v>81</v>
      </c>
      <c r="T62" s="15">
        <v>126</v>
      </c>
      <c r="U62" s="15">
        <v>165</v>
      </c>
      <c r="V62" s="15">
        <v>207</v>
      </c>
      <c r="W62" s="15">
        <v>283</v>
      </c>
      <c r="X62" s="15">
        <v>113</v>
      </c>
      <c r="Y62" s="15">
        <v>176</v>
      </c>
      <c r="Z62" s="15">
        <v>225</v>
      </c>
      <c r="AA62" s="15">
        <v>284</v>
      </c>
      <c r="AB62" s="15">
        <v>387</v>
      </c>
    </row>
    <row r="63" spans="1:28" x14ac:dyDescent="0.3">
      <c r="A63" s="2">
        <v>22</v>
      </c>
      <c r="B63" s="25">
        <v>500</v>
      </c>
      <c r="C63" s="24" t="s">
        <v>27</v>
      </c>
      <c r="D63" s="15">
        <v>52</v>
      </c>
      <c r="E63" s="15">
        <v>86</v>
      </c>
      <c r="F63" s="15">
        <v>121</v>
      </c>
      <c r="G63" s="15">
        <v>149</v>
      </c>
      <c r="H63" s="15">
        <v>208</v>
      </c>
      <c r="I63" s="15">
        <v>69</v>
      </c>
      <c r="J63" s="15">
        <v>111</v>
      </c>
      <c r="K63" s="15">
        <v>152</v>
      </c>
      <c r="L63" s="15">
        <v>188</v>
      </c>
      <c r="M63" s="15">
        <v>260</v>
      </c>
      <c r="N63" s="15">
        <v>85</v>
      </c>
      <c r="O63" s="15">
        <v>135</v>
      </c>
      <c r="P63" s="15">
        <v>180</v>
      </c>
      <c r="Q63" s="15">
        <v>225</v>
      </c>
      <c r="R63" s="15">
        <v>308</v>
      </c>
      <c r="S63" s="15">
        <v>101</v>
      </c>
      <c r="T63" s="15">
        <v>158</v>
      </c>
      <c r="U63" s="15">
        <v>206</v>
      </c>
      <c r="V63" s="15">
        <v>259</v>
      </c>
      <c r="W63" s="15">
        <v>353</v>
      </c>
      <c r="X63" s="15">
        <v>142</v>
      </c>
      <c r="Y63" s="15">
        <v>220</v>
      </c>
      <c r="Z63" s="15">
        <v>281</v>
      </c>
      <c r="AA63" s="15">
        <v>356</v>
      </c>
      <c r="AB63" s="15">
        <v>484</v>
      </c>
    </row>
    <row r="64" spans="1:28" x14ac:dyDescent="0.3">
      <c r="A64" s="2">
        <v>22</v>
      </c>
      <c r="B64" s="25">
        <v>600</v>
      </c>
      <c r="C64" s="24" t="s">
        <v>27</v>
      </c>
      <c r="D64" s="15">
        <v>63</v>
      </c>
      <c r="E64" s="15">
        <v>103</v>
      </c>
      <c r="F64" s="15">
        <v>146</v>
      </c>
      <c r="G64" s="15">
        <v>179</v>
      </c>
      <c r="H64" s="15">
        <v>250</v>
      </c>
      <c r="I64" s="15">
        <v>82</v>
      </c>
      <c r="J64" s="15">
        <v>133</v>
      </c>
      <c r="K64" s="15">
        <v>182</v>
      </c>
      <c r="L64" s="15">
        <v>226</v>
      </c>
      <c r="M64" s="15">
        <v>312</v>
      </c>
      <c r="N64" s="15">
        <v>102</v>
      </c>
      <c r="O64" s="15">
        <v>162</v>
      </c>
      <c r="P64" s="15">
        <v>216</v>
      </c>
      <c r="Q64" s="15">
        <v>270</v>
      </c>
      <c r="R64" s="15">
        <v>370</v>
      </c>
      <c r="S64" s="15">
        <v>121</v>
      </c>
      <c r="T64" s="15">
        <v>189</v>
      </c>
      <c r="U64" s="15">
        <v>247</v>
      </c>
      <c r="V64" s="15">
        <v>311</v>
      </c>
      <c r="W64" s="15">
        <v>424</v>
      </c>
      <c r="X64" s="15">
        <v>170</v>
      </c>
      <c r="Y64" s="15">
        <v>264</v>
      </c>
      <c r="Z64" s="15">
        <v>338</v>
      </c>
      <c r="AA64" s="15">
        <v>427</v>
      </c>
      <c r="AB64" s="15">
        <v>580</v>
      </c>
    </row>
    <row r="65" spans="1:28" x14ac:dyDescent="0.3">
      <c r="A65" s="2">
        <v>22</v>
      </c>
      <c r="B65" s="25">
        <v>700</v>
      </c>
      <c r="C65" s="24" t="s">
        <v>27</v>
      </c>
      <c r="D65" s="15">
        <v>73</v>
      </c>
      <c r="E65" s="15">
        <v>120</v>
      </c>
      <c r="F65" s="15">
        <v>170</v>
      </c>
      <c r="G65" s="15">
        <v>209</v>
      </c>
      <c r="H65" s="15">
        <v>292</v>
      </c>
      <c r="I65" s="15">
        <v>96</v>
      </c>
      <c r="J65" s="15">
        <v>155</v>
      </c>
      <c r="K65" s="15">
        <v>212</v>
      </c>
      <c r="L65" s="15">
        <v>263</v>
      </c>
      <c r="M65" s="15">
        <v>364</v>
      </c>
      <c r="N65" s="15">
        <v>119</v>
      </c>
      <c r="O65" s="15">
        <v>189</v>
      </c>
      <c r="P65" s="15">
        <v>252</v>
      </c>
      <c r="Q65" s="15">
        <v>315</v>
      </c>
      <c r="R65" s="15">
        <v>431</v>
      </c>
      <c r="S65" s="15">
        <v>141</v>
      </c>
      <c r="T65" s="15">
        <v>221</v>
      </c>
      <c r="U65" s="15">
        <v>288</v>
      </c>
      <c r="V65" s="15">
        <v>363</v>
      </c>
      <c r="W65" s="15">
        <v>494</v>
      </c>
      <c r="X65" s="15">
        <v>198</v>
      </c>
      <c r="Y65" s="15">
        <v>308</v>
      </c>
      <c r="Z65" s="15">
        <v>394</v>
      </c>
      <c r="AA65" s="15">
        <v>498</v>
      </c>
      <c r="AB65" s="15">
        <v>677</v>
      </c>
    </row>
    <row r="66" spans="1:28" x14ac:dyDescent="0.3">
      <c r="A66" s="2">
        <v>22</v>
      </c>
      <c r="B66" s="25">
        <v>800</v>
      </c>
      <c r="C66" s="24" t="s">
        <v>27</v>
      </c>
      <c r="D66" s="15">
        <v>84</v>
      </c>
      <c r="E66" s="15">
        <v>137</v>
      </c>
      <c r="F66" s="15">
        <v>194</v>
      </c>
      <c r="G66" s="15">
        <v>239</v>
      </c>
      <c r="H66" s="15">
        <v>333</v>
      </c>
      <c r="I66" s="15">
        <v>110</v>
      </c>
      <c r="J66" s="15">
        <v>178</v>
      </c>
      <c r="K66" s="15">
        <v>243</v>
      </c>
      <c r="L66" s="15">
        <v>301</v>
      </c>
      <c r="M66" s="15">
        <v>416</v>
      </c>
      <c r="N66" s="15">
        <v>136</v>
      </c>
      <c r="O66" s="15">
        <v>216</v>
      </c>
      <c r="P66" s="15">
        <v>288</v>
      </c>
      <c r="Q66" s="15">
        <v>359</v>
      </c>
      <c r="R66" s="15">
        <v>493</v>
      </c>
      <c r="S66" s="15">
        <v>161</v>
      </c>
      <c r="T66" s="15">
        <v>252</v>
      </c>
      <c r="U66" s="15">
        <v>329</v>
      </c>
      <c r="V66" s="15">
        <v>415</v>
      </c>
      <c r="W66" s="15">
        <v>565</v>
      </c>
      <c r="X66" s="15">
        <v>226</v>
      </c>
      <c r="Y66" s="15">
        <v>352</v>
      </c>
      <c r="Z66" s="15">
        <v>450</v>
      </c>
      <c r="AA66" s="15">
        <v>569</v>
      </c>
      <c r="AB66" s="15">
        <v>774</v>
      </c>
    </row>
    <row r="67" spans="1:28" x14ac:dyDescent="0.3">
      <c r="A67" s="2">
        <v>22</v>
      </c>
      <c r="B67" s="25">
        <v>900</v>
      </c>
      <c r="C67" s="24" t="s">
        <v>27</v>
      </c>
      <c r="D67" s="15">
        <v>94</v>
      </c>
      <c r="E67" s="15">
        <v>154</v>
      </c>
      <c r="F67" s="15">
        <v>218</v>
      </c>
      <c r="G67" s="15">
        <v>269</v>
      </c>
      <c r="H67" s="15">
        <v>375</v>
      </c>
      <c r="I67" s="15">
        <v>124</v>
      </c>
      <c r="J67" s="15">
        <v>200</v>
      </c>
      <c r="K67" s="15">
        <v>273</v>
      </c>
      <c r="L67" s="15">
        <v>339</v>
      </c>
      <c r="M67" s="15">
        <v>468</v>
      </c>
      <c r="N67" s="15">
        <v>153</v>
      </c>
      <c r="O67" s="15">
        <v>243</v>
      </c>
      <c r="P67" s="15">
        <v>324</v>
      </c>
      <c r="Q67" s="15">
        <v>404</v>
      </c>
      <c r="R67" s="15">
        <v>555</v>
      </c>
      <c r="S67" s="15">
        <v>181</v>
      </c>
      <c r="T67" s="15">
        <v>284</v>
      </c>
      <c r="U67" s="15">
        <v>370</v>
      </c>
      <c r="V67" s="15">
        <v>466</v>
      </c>
      <c r="W67" s="15">
        <v>636</v>
      </c>
      <c r="X67" s="15">
        <v>255</v>
      </c>
      <c r="Y67" s="15">
        <v>396</v>
      </c>
      <c r="Z67" s="15">
        <v>506</v>
      </c>
      <c r="AA67" s="15">
        <v>640</v>
      </c>
      <c r="AB67" s="15">
        <v>871</v>
      </c>
    </row>
    <row r="68" spans="1:28" x14ac:dyDescent="0.3">
      <c r="A68" s="2">
        <v>22</v>
      </c>
      <c r="B68" s="25">
        <v>1000</v>
      </c>
      <c r="C68" s="24" t="s">
        <v>27</v>
      </c>
      <c r="D68" s="15">
        <v>105</v>
      </c>
      <c r="E68" s="15">
        <v>171</v>
      </c>
      <c r="F68" s="15">
        <v>243</v>
      </c>
      <c r="G68" s="15">
        <v>298</v>
      </c>
      <c r="H68" s="15">
        <v>417</v>
      </c>
      <c r="I68" s="15">
        <v>137</v>
      </c>
      <c r="J68" s="15">
        <v>222</v>
      </c>
      <c r="K68" s="15">
        <v>303</v>
      </c>
      <c r="L68" s="15">
        <v>376</v>
      </c>
      <c r="M68" s="15">
        <v>520</v>
      </c>
      <c r="N68" s="15">
        <v>170</v>
      </c>
      <c r="O68" s="15">
        <v>270</v>
      </c>
      <c r="P68" s="15">
        <v>360</v>
      </c>
      <c r="Q68" s="15">
        <v>449</v>
      </c>
      <c r="R68" s="15">
        <v>616</v>
      </c>
      <c r="S68" s="15">
        <v>202</v>
      </c>
      <c r="T68" s="15">
        <v>315</v>
      </c>
      <c r="U68" s="15">
        <v>412</v>
      </c>
      <c r="V68" s="15">
        <v>518</v>
      </c>
      <c r="W68" s="15">
        <v>706</v>
      </c>
      <c r="X68" s="15">
        <v>283</v>
      </c>
      <c r="Y68" s="15">
        <v>440</v>
      </c>
      <c r="Z68" s="15">
        <v>563</v>
      </c>
      <c r="AA68" s="15">
        <v>711</v>
      </c>
      <c r="AB68" s="15">
        <v>967</v>
      </c>
    </row>
    <row r="69" spans="1:28" x14ac:dyDescent="0.3">
      <c r="A69" s="2">
        <v>22</v>
      </c>
      <c r="B69" s="25">
        <v>1100</v>
      </c>
      <c r="C69" s="24" t="s">
        <v>27</v>
      </c>
      <c r="D69" s="15">
        <v>115</v>
      </c>
      <c r="E69" s="15">
        <v>188</v>
      </c>
      <c r="F69" s="15">
        <v>267</v>
      </c>
      <c r="G69" s="15">
        <v>328</v>
      </c>
      <c r="H69" s="15">
        <v>458</v>
      </c>
      <c r="I69" s="15">
        <v>151</v>
      </c>
      <c r="J69" s="15">
        <v>244</v>
      </c>
      <c r="K69" s="15">
        <v>333</v>
      </c>
      <c r="L69" s="15">
        <v>414</v>
      </c>
      <c r="M69" s="15">
        <v>572</v>
      </c>
      <c r="N69" s="15">
        <v>187</v>
      </c>
      <c r="O69" s="15">
        <v>297</v>
      </c>
      <c r="P69" s="15">
        <v>395</v>
      </c>
      <c r="Q69" s="15">
        <v>494</v>
      </c>
      <c r="R69" s="15">
        <v>678</v>
      </c>
      <c r="S69" s="15">
        <v>222</v>
      </c>
      <c r="T69" s="15">
        <v>347</v>
      </c>
      <c r="U69" s="15">
        <v>453</v>
      </c>
      <c r="V69" s="15">
        <v>570</v>
      </c>
      <c r="W69" s="15">
        <v>777</v>
      </c>
      <c r="X69" s="15">
        <v>311</v>
      </c>
      <c r="Y69" s="15">
        <v>484</v>
      </c>
      <c r="Z69" s="15">
        <v>619</v>
      </c>
      <c r="AA69" s="15">
        <v>782</v>
      </c>
      <c r="AB69" s="15">
        <v>1064</v>
      </c>
    </row>
    <row r="70" spans="1:28" x14ac:dyDescent="0.3">
      <c r="A70" s="2">
        <v>22</v>
      </c>
      <c r="B70" s="25">
        <v>1200</v>
      </c>
      <c r="C70" s="24" t="s">
        <v>27</v>
      </c>
      <c r="D70" s="15">
        <v>126</v>
      </c>
      <c r="E70" s="15">
        <v>205</v>
      </c>
      <c r="F70" s="15">
        <v>291</v>
      </c>
      <c r="G70" s="15">
        <v>358</v>
      </c>
      <c r="H70" s="15">
        <v>500</v>
      </c>
      <c r="I70" s="15">
        <v>165</v>
      </c>
      <c r="J70" s="15">
        <v>267</v>
      </c>
      <c r="K70" s="15">
        <v>364</v>
      </c>
      <c r="L70" s="15">
        <v>451</v>
      </c>
      <c r="M70" s="15">
        <v>624</v>
      </c>
      <c r="N70" s="15">
        <v>204</v>
      </c>
      <c r="O70" s="15">
        <v>324</v>
      </c>
      <c r="P70" s="15">
        <v>431</v>
      </c>
      <c r="Q70" s="15">
        <v>539</v>
      </c>
      <c r="R70" s="15">
        <v>740</v>
      </c>
      <c r="S70" s="15">
        <v>242</v>
      </c>
      <c r="T70" s="15">
        <v>379</v>
      </c>
      <c r="U70" s="15">
        <v>494</v>
      </c>
      <c r="V70" s="15">
        <v>622</v>
      </c>
      <c r="W70" s="15">
        <v>848</v>
      </c>
      <c r="X70" s="15">
        <v>340</v>
      </c>
      <c r="Y70" s="15">
        <v>528</v>
      </c>
      <c r="Z70" s="15">
        <v>675</v>
      </c>
      <c r="AA70" s="15">
        <v>853</v>
      </c>
      <c r="AB70" s="15">
        <v>1161</v>
      </c>
    </row>
    <row r="71" spans="1:28" x14ac:dyDescent="0.3">
      <c r="A71" s="2">
        <v>22</v>
      </c>
      <c r="B71" s="25">
        <v>1300</v>
      </c>
      <c r="C71" s="24" t="s">
        <v>27</v>
      </c>
      <c r="D71" s="15">
        <v>136</v>
      </c>
      <c r="E71" s="15">
        <v>223</v>
      </c>
      <c r="F71" s="15">
        <v>315</v>
      </c>
      <c r="G71" s="15">
        <v>388</v>
      </c>
      <c r="H71" s="15">
        <v>541</v>
      </c>
      <c r="I71" s="15">
        <v>179</v>
      </c>
      <c r="J71" s="15">
        <v>289</v>
      </c>
      <c r="K71" s="15">
        <v>394</v>
      </c>
      <c r="L71" s="15">
        <v>489</v>
      </c>
      <c r="M71" s="15">
        <v>676</v>
      </c>
      <c r="N71" s="15">
        <v>221</v>
      </c>
      <c r="O71" s="15">
        <v>351</v>
      </c>
      <c r="P71" s="15">
        <v>467</v>
      </c>
      <c r="Q71" s="15">
        <v>584</v>
      </c>
      <c r="R71" s="15">
        <v>801</v>
      </c>
      <c r="S71" s="15">
        <v>262</v>
      </c>
      <c r="T71" s="15">
        <v>410</v>
      </c>
      <c r="U71" s="15">
        <v>535</v>
      </c>
      <c r="V71" s="15">
        <v>674</v>
      </c>
      <c r="W71" s="15">
        <v>918</v>
      </c>
      <c r="X71" s="15">
        <v>368</v>
      </c>
      <c r="Y71" s="15">
        <v>572</v>
      </c>
      <c r="Z71" s="15">
        <v>732</v>
      </c>
      <c r="AA71" s="15">
        <v>924</v>
      </c>
      <c r="AB71" s="15">
        <v>1258</v>
      </c>
    </row>
    <row r="72" spans="1:28" x14ac:dyDescent="0.3">
      <c r="A72" s="2">
        <v>22</v>
      </c>
      <c r="B72" s="25">
        <v>1400</v>
      </c>
      <c r="C72" s="24" t="s">
        <v>27</v>
      </c>
      <c r="D72" s="15">
        <v>147</v>
      </c>
      <c r="E72" s="15">
        <v>240</v>
      </c>
      <c r="F72" s="15">
        <v>340</v>
      </c>
      <c r="G72" s="15">
        <v>418</v>
      </c>
      <c r="H72" s="15">
        <v>583</v>
      </c>
      <c r="I72" s="15">
        <v>192</v>
      </c>
      <c r="J72" s="15">
        <v>311</v>
      </c>
      <c r="K72" s="15">
        <v>424</v>
      </c>
      <c r="L72" s="15">
        <v>527</v>
      </c>
      <c r="M72" s="15">
        <v>728</v>
      </c>
      <c r="N72" s="15">
        <v>238</v>
      </c>
      <c r="O72" s="15">
        <v>378</v>
      </c>
      <c r="P72" s="15">
        <v>503</v>
      </c>
      <c r="Q72" s="15">
        <v>629</v>
      </c>
      <c r="R72" s="15">
        <v>863</v>
      </c>
      <c r="S72" s="15">
        <v>282</v>
      </c>
      <c r="T72" s="15">
        <v>442</v>
      </c>
      <c r="U72" s="15">
        <v>576</v>
      </c>
      <c r="V72" s="15">
        <v>726</v>
      </c>
      <c r="W72" s="15">
        <v>989</v>
      </c>
      <c r="X72" s="15">
        <v>396</v>
      </c>
      <c r="Y72" s="15">
        <v>616</v>
      </c>
      <c r="Z72" s="15">
        <v>788</v>
      </c>
      <c r="AA72" s="15">
        <v>996</v>
      </c>
      <c r="AB72" s="15">
        <v>1354</v>
      </c>
    </row>
    <row r="73" spans="1:28" x14ac:dyDescent="0.3">
      <c r="A73" s="2">
        <v>22</v>
      </c>
      <c r="B73" s="25">
        <v>1600</v>
      </c>
      <c r="C73" s="24" t="s">
        <v>27</v>
      </c>
      <c r="D73" s="15">
        <v>168</v>
      </c>
      <c r="E73" s="15">
        <v>274</v>
      </c>
      <c r="F73" s="15">
        <v>388</v>
      </c>
      <c r="G73" s="15">
        <v>477</v>
      </c>
      <c r="H73" s="15">
        <v>666</v>
      </c>
      <c r="I73" s="15">
        <v>220</v>
      </c>
      <c r="J73" s="15">
        <v>355</v>
      </c>
      <c r="K73" s="15">
        <v>485</v>
      </c>
      <c r="L73" s="15">
        <v>602</v>
      </c>
      <c r="M73" s="15">
        <v>832</v>
      </c>
      <c r="N73" s="15">
        <v>271</v>
      </c>
      <c r="O73" s="15">
        <v>432</v>
      </c>
      <c r="P73" s="15">
        <v>575</v>
      </c>
      <c r="Q73" s="15">
        <v>719</v>
      </c>
      <c r="R73" s="15">
        <v>986</v>
      </c>
      <c r="S73" s="15">
        <v>323</v>
      </c>
      <c r="T73" s="15">
        <v>505</v>
      </c>
      <c r="U73" s="15">
        <v>659</v>
      </c>
      <c r="V73" s="15">
        <v>829</v>
      </c>
      <c r="W73" s="15">
        <v>1130</v>
      </c>
      <c r="X73" s="15">
        <v>453</v>
      </c>
      <c r="Y73" s="15">
        <v>704</v>
      </c>
      <c r="Z73" s="15">
        <v>900</v>
      </c>
      <c r="AA73" s="15">
        <v>1138</v>
      </c>
      <c r="AB73" s="15">
        <v>1548</v>
      </c>
    </row>
    <row r="74" spans="1:28" x14ac:dyDescent="0.3">
      <c r="A74" s="2">
        <v>22</v>
      </c>
      <c r="B74" s="25">
        <v>1800</v>
      </c>
      <c r="C74" s="24" t="s">
        <v>27</v>
      </c>
      <c r="D74" s="15">
        <v>189</v>
      </c>
      <c r="E74" s="15">
        <v>308</v>
      </c>
      <c r="F74" s="15">
        <v>437</v>
      </c>
      <c r="G74" s="15">
        <v>537</v>
      </c>
      <c r="H74" s="15">
        <v>750</v>
      </c>
      <c r="I74" s="15">
        <v>247</v>
      </c>
      <c r="J74" s="15">
        <v>400</v>
      </c>
      <c r="K74" s="15">
        <v>546</v>
      </c>
      <c r="L74" s="15">
        <v>677</v>
      </c>
      <c r="M74" s="15">
        <v>936</v>
      </c>
      <c r="N74" s="15">
        <v>305</v>
      </c>
      <c r="O74" s="15">
        <v>486</v>
      </c>
      <c r="P74" s="15">
        <v>647</v>
      </c>
      <c r="Q74" s="15">
        <v>809</v>
      </c>
      <c r="R74" s="15">
        <v>1110</v>
      </c>
      <c r="S74" s="15">
        <v>363</v>
      </c>
      <c r="T74" s="15">
        <v>568</v>
      </c>
      <c r="U74" s="15">
        <v>741</v>
      </c>
      <c r="V74" s="15">
        <v>933</v>
      </c>
      <c r="W74" s="15">
        <v>1271</v>
      </c>
      <c r="X74" s="15">
        <v>509</v>
      </c>
      <c r="Y74" s="15">
        <v>792</v>
      </c>
      <c r="Z74" s="15">
        <v>1013</v>
      </c>
      <c r="AA74" s="15">
        <v>1280</v>
      </c>
      <c r="AB74" s="15">
        <v>1741</v>
      </c>
    </row>
    <row r="75" spans="1:28" x14ac:dyDescent="0.3">
      <c r="A75" s="2">
        <v>22</v>
      </c>
      <c r="B75" s="25">
        <v>2000</v>
      </c>
      <c r="C75" s="24" t="s">
        <v>27</v>
      </c>
      <c r="D75" s="15">
        <v>210</v>
      </c>
      <c r="E75" s="15">
        <v>342</v>
      </c>
      <c r="F75" s="15">
        <v>485</v>
      </c>
      <c r="G75" s="15">
        <v>597</v>
      </c>
      <c r="H75" s="15">
        <v>833</v>
      </c>
      <c r="I75" s="15">
        <v>275</v>
      </c>
      <c r="J75" s="15">
        <v>444</v>
      </c>
      <c r="K75" s="15">
        <v>606</v>
      </c>
      <c r="L75" s="15">
        <v>752</v>
      </c>
      <c r="M75" s="15">
        <v>1040</v>
      </c>
      <c r="N75" s="15">
        <v>339</v>
      </c>
      <c r="O75" s="15">
        <v>540</v>
      </c>
      <c r="P75" s="15">
        <v>719</v>
      </c>
      <c r="Q75" s="15">
        <v>899</v>
      </c>
      <c r="R75" s="15">
        <v>1233</v>
      </c>
      <c r="S75" s="15">
        <v>403</v>
      </c>
      <c r="T75" s="15">
        <v>631</v>
      </c>
      <c r="U75" s="15">
        <v>823</v>
      </c>
      <c r="V75" s="15">
        <v>1037</v>
      </c>
      <c r="W75" s="15">
        <v>1413</v>
      </c>
      <c r="X75" s="15">
        <v>566</v>
      </c>
      <c r="Y75" s="15">
        <v>880</v>
      </c>
      <c r="Z75" s="15">
        <v>1125</v>
      </c>
      <c r="AA75" s="15">
        <v>1422</v>
      </c>
      <c r="AB75" s="15">
        <v>1935</v>
      </c>
    </row>
    <row r="76" spans="1:28" x14ac:dyDescent="0.3">
      <c r="A76" s="2">
        <v>22</v>
      </c>
      <c r="B76" s="25">
        <v>2300</v>
      </c>
      <c r="C76" s="24" t="s">
        <v>27</v>
      </c>
      <c r="D76" s="15">
        <v>241</v>
      </c>
      <c r="E76" s="15">
        <v>394</v>
      </c>
      <c r="F76" s="15">
        <v>558</v>
      </c>
      <c r="G76" s="15">
        <v>686</v>
      </c>
      <c r="H76" s="15">
        <v>958</v>
      </c>
      <c r="I76" s="15">
        <v>316</v>
      </c>
      <c r="J76" s="15">
        <v>511</v>
      </c>
      <c r="K76" s="15">
        <v>697</v>
      </c>
      <c r="L76" s="15">
        <v>865</v>
      </c>
      <c r="M76" s="15">
        <v>1196</v>
      </c>
      <c r="N76" s="15">
        <v>390</v>
      </c>
      <c r="O76" s="15">
        <v>621</v>
      </c>
      <c r="P76" s="15">
        <v>827</v>
      </c>
      <c r="Q76" s="15">
        <v>1033</v>
      </c>
      <c r="R76" s="15">
        <v>1418</v>
      </c>
      <c r="S76" s="15">
        <v>464</v>
      </c>
      <c r="T76" s="15">
        <v>726</v>
      </c>
      <c r="U76" s="15">
        <v>947</v>
      </c>
      <c r="V76" s="15">
        <v>1192</v>
      </c>
      <c r="W76" s="15">
        <v>1625</v>
      </c>
      <c r="X76" s="15">
        <v>651</v>
      </c>
      <c r="Y76" s="15">
        <v>1012</v>
      </c>
      <c r="Z76" s="15">
        <v>1294</v>
      </c>
      <c r="AA76" s="15">
        <v>1636</v>
      </c>
      <c r="AB76" s="15">
        <v>2225</v>
      </c>
    </row>
    <row r="77" spans="1:28" x14ac:dyDescent="0.3">
      <c r="A77" s="2">
        <v>22</v>
      </c>
      <c r="B77" s="25">
        <v>2400</v>
      </c>
      <c r="C77" s="24" t="s">
        <v>27</v>
      </c>
      <c r="D77" s="15">
        <v>252</v>
      </c>
      <c r="E77" s="15">
        <v>411</v>
      </c>
      <c r="F77" s="15">
        <v>582</v>
      </c>
      <c r="G77" s="15">
        <v>716</v>
      </c>
      <c r="H77" s="15">
        <v>1000</v>
      </c>
      <c r="I77" s="15">
        <v>330</v>
      </c>
      <c r="J77" s="15">
        <v>533</v>
      </c>
      <c r="K77" s="15">
        <v>728</v>
      </c>
      <c r="L77" s="15">
        <v>903</v>
      </c>
      <c r="M77" s="15">
        <v>1248</v>
      </c>
      <c r="N77" s="15">
        <v>407</v>
      </c>
      <c r="O77" s="15">
        <v>648</v>
      </c>
      <c r="P77" s="15">
        <v>863</v>
      </c>
      <c r="Q77" s="15">
        <v>1078</v>
      </c>
      <c r="R77" s="15">
        <v>1479</v>
      </c>
      <c r="S77" s="15">
        <v>484</v>
      </c>
      <c r="T77" s="15">
        <v>757</v>
      </c>
      <c r="U77" s="15">
        <v>988</v>
      </c>
      <c r="V77" s="15">
        <v>1244</v>
      </c>
      <c r="W77" s="15">
        <v>1695</v>
      </c>
      <c r="X77" s="15">
        <v>679</v>
      </c>
      <c r="Y77" s="15">
        <v>1056</v>
      </c>
      <c r="Z77" s="15">
        <v>1351</v>
      </c>
      <c r="AA77" s="15">
        <v>1707</v>
      </c>
      <c r="AB77" s="15">
        <v>2322</v>
      </c>
    </row>
    <row r="78" spans="1:28" x14ac:dyDescent="0.3">
      <c r="A78" s="2">
        <v>22</v>
      </c>
      <c r="B78" s="25">
        <v>2600</v>
      </c>
      <c r="C78" s="24" t="s">
        <v>27</v>
      </c>
      <c r="D78" s="15">
        <v>273</v>
      </c>
      <c r="E78" s="15">
        <v>445</v>
      </c>
      <c r="F78" s="15">
        <v>631</v>
      </c>
      <c r="G78" s="15">
        <v>776</v>
      </c>
      <c r="H78" s="15">
        <v>1083</v>
      </c>
      <c r="I78" s="15">
        <v>357</v>
      </c>
      <c r="J78" s="15">
        <v>577</v>
      </c>
      <c r="K78" s="15">
        <v>788</v>
      </c>
      <c r="L78" s="15">
        <v>978</v>
      </c>
      <c r="M78" s="15">
        <v>1352</v>
      </c>
      <c r="N78" s="15">
        <v>441</v>
      </c>
      <c r="O78" s="15">
        <v>702</v>
      </c>
      <c r="P78" s="15">
        <v>935</v>
      </c>
      <c r="Q78" s="15">
        <v>1168</v>
      </c>
      <c r="R78" s="15">
        <v>1603</v>
      </c>
      <c r="S78" s="15">
        <v>524</v>
      </c>
      <c r="T78" s="15">
        <v>820</v>
      </c>
      <c r="U78" s="15">
        <v>1070</v>
      </c>
      <c r="V78" s="15">
        <v>1347</v>
      </c>
      <c r="W78" s="15">
        <v>1836</v>
      </c>
      <c r="X78" s="15">
        <v>736</v>
      </c>
      <c r="Y78" s="15">
        <v>1144</v>
      </c>
      <c r="Z78" s="15">
        <v>1463</v>
      </c>
      <c r="AA78" s="15">
        <v>1849</v>
      </c>
      <c r="AB78" s="15">
        <v>2515</v>
      </c>
    </row>
    <row r="79" spans="1:28" x14ac:dyDescent="0.3">
      <c r="A79" s="2">
        <v>22</v>
      </c>
      <c r="B79" s="26">
        <v>2800</v>
      </c>
      <c r="C79" s="24" t="s">
        <v>27</v>
      </c>
      <c r="D79" s="15">
        <v>294</v>
      </c>
      <c r="E79" s="15">
        <v>479</v>
      </c>
      <c r="F79" s="15">
        <v>679</v>
      </c>
      <c r="G79" s="15">
        <v>835</v>
      </c>
      <c r="H79" s="15">
        <v>1166</v>
      </c>
      <c r="I79" s="15">
        <v>385</v>
      </c>
      <c r="J79" s="15">
        <v>622</v>
      </c>
      <c r="K79" s="15">
        <v>849</v>
      </c>
      <c r="L79" s="15">
        <v>1053</v>
      </c>
      <c r="M79" s="15">
        <v>1456</v>
      </c>
      <c r="N79" s="15">
        <v>475</v>
      </c>
      <c r="O79" s="15">
        <v>756</v>
      </c>
      <c r="P79" s="15">
        <v>1007</v>
      </c>
      <c r="Q79" s="15">
        <v>1258</v>
      </c>
      <c r="R79" s="15">
        <v>1726</v>
      </c>
      <c r="S79" s="15">
        <v>564</v>
      </c>
      <c r="T79" s="15">
        <v>883</v>
      </c>
      <c r="U79" s="15">
        <v>1153</v>
      </c>
      <c r="V79" s="15">
        <v>1451</v>
      </c>
      <c r="W79" s="15">
        <v>1978</v>
      </c>
      <c r="X79" s="15">
        <v>793</v>
      </c>
      <c r="Y79" s="15">
        <v>1232</v>
      </c>
      <c r="Z79" s="15">
        <v>1576</v>
      </c>
      <c r="AA79" s="15">
        <v>1991</v>
      </c>
      <c r="AB79" s="15">
        <v>2709</v>
      </c>
    </row>
    <row r="80" spans="1:28" x14ac:dyDescent="0.3">
      <c r="A80" s="2">
        <v>22</v>
      </c>
      <c r="B80" s="26">
        <v>3000</v>
      </c>
      <c r="C80" s="24" t="s">
        <v>27</v>
      </c>
      <c r="D80" s="15">
        <v>315</v>
      </c>
      <c r="E80" s="15">
        <v>514</v>
      </c>
      <c r="F80" s="15">
        <v>728</v>
      </c>
      <c r="G80" s="15">
        <v>895</v>
      </c>
      <c r="H80" s="15">
        <v>1250</v>
      </c>
      <c r="I80" s="15">
        <v>412</v>
      </c>
      <c r="J80" s="15">
        <v>666</v>
      </c>
      <c r="K80" s="15">
        <v>909</v>
      </c>
      <c r="L80" s="15">
        <v>1128</v>
      </c>
      <c r="M80" s="15">
        <v>1560</v>
      </c>
      <c r="N80" s="15">
        <v>509</v>
      </c>
      <c r="O80" s="15">
        <v>810</v>
      </c>
      <c r="P80" s="15">
        <v>1079</v>
      </c>
      <c r="Q80" s="15">
        <v>1348</v>
      </c>
      <c r="R80" s="15">
        <v>1849</v>
      </c>
      <c r="S80" s="15">
        <v>605</v>
      </c>
      <c r="T80" s="15">
        <v>946</v>
      </c>
      <c r="U80" s="15">
        <v>1235</v>
      </c>
      <c r="V80" s="15">
        <v>1555</v>
      </c>
      <c r="W80" s="15">
        <v>2119</v>
      </c>
      <c r="X80" s="15">
        <v>849</v>
      </c>
      <c r="Y80" s="15">
        <v>1320</v>
      </c>
      <c r="Z80" s="15">
        <v>1688</v>
      </c>
      <c r="AA80" s="15">
        <v>2133</v>
      </c>
      <c r="AB80" s="15">
        <v>2902</v>
      </c>
    </row>
    <row r="81" spans="1:28" x14ac:dyDescent="0.3">
      <c r="A81" s="99">
        <v>24</v>
      </c>
      <c r="B81" s="23">
        <v>400</v>
      </c>
      <c r="C81" s="24" t="s">
        <v>27</v>
      </c>
      <c r="D81" s="15">
        <v>37</v>
      </c>
      <c r="E81" s="15">
        <v>60</v>
      </c>
      <c r="F81" s="15">
        <v>85</v>
      </c>
      <c r="G81" s="15">
        <v>104</v>
      </c>
      <c r="H81" s="15">
        <v>145</v>
      </c>
      <c r="I81" s="15">
        <v>48</v>
      </c>
      <c r="J81" s="15">
        <v>78</v>
      </c>
      <c r="K81" s="15">
        <v>106</v>
      </c>
      <c r="L81" s="15">
        <v>131</v>
      </c>
      <c r="M81" s="15">
        <v>181</v>
      </c>
      <c r="N81" s="15">
        <v>59</v>
      </c>
      <c r="O81" s="15">
        <v>94</v>
      </c>
      <c r="P81" s="15">
        <v>126</v>
      </c>
      <c r="Q81" s="15">
        <v>157</v>
      </c>
      <c r="R81" s="15">
        <v>215</v>
      </c>
      <c r="S81" s="15">
        <v>71</v>
      </c>
      <c r="T81" s="15">
        <v>110</v>
      </c>
      <c r="U81" s="15">
        <v>144</v>
      </c>
      <c r="V81" s="15">
        <v>180</v>
      </c>
      <c r="W81" s="15">
        <v>246</v>
      </c>
      <c r="X81" s="15">
        <v>99</v>
      </c>
      <c r="Y81" s="15">
        <v>154</v>
      </c>
      <c r="Z81" s="15">
        <v>196</v>
      </c>
      <c r="AA81" s="15">
        <v>247</v>
      </c>
      <c r="AB81" s="15">
        <v>336</v>
      </c>
    </row>
    <row r="82" spans="1:28" x14ac:dyDescent="0.3">
      <c r="A82" s="2">
        <v>24</v>
      </c>
      <c r="B82" s="25">
        <v>500</v>
      </c>
      <c r="C82" s="24" t="s">
        <v>27</v>
      </c>
      <c r="D82" s="15">
        <v>46</v>
      </c>
      <c r="E82" s="15">
        <v>75</v>
      </c>
      <c r="F82" s="15">
        <v>106</v>
      </c>
      <c r="G82" s="15">
        <v>130</v>
      </c>
      <c r="H82" s="15">
        <v>182</v>
      </c>
      <c r="I82" s="15">
        <v>60</v>
      </c>
      <c r="J82" s="15">
        <v>97</v>
      </c>
      <c r="K82" s="15">
        <v>133</v>
      </c>
      <c r="L82" s="15">
        <v>164</v>
      </c>
      <c r="M82" s="15">
        <v>227</v>
      </c>
      <c r="N82" s="15">
        <v>74</v>
      </c>
      <c r="O82" s="15">
        <v>118</v>
      </c>
      <c r="P82" s="15">
        <v>157</v>
      </c>
      <c r="Q82" s="15">
        <v>196</v>
      </c>
      <c r="R82" s="15">
        <v>268</v>
      </c>
      <c r="S82" s="15">
        <v>88</v>
      </c>
      <c r="T82" s="15">
        <v>138</v>
      </c>
      <c r="U82" s="15">
        <v>179</v>
      </c>
      <c r="V82" s="15">
        <v>226</v>
      </c>
      <c r="W82" s="15">
        <v>307</v>
      </c>
      <c r="X82" s="15">
        <v>124</v>
      </c>
      <c r="Y82" s="15">
        <v>192</v>
      </c>
      <c r="Z82" s="15">
        <v>245</v>
      </c>
      <c r="AA82" s="15">
        <v>309</v>
      </c>
      <c r="AB82" s="15">
        <v>420</v>
      </c>
    </row>
    <row r="83" spans="1:28" x14ac:dyDescent="0.3">
      <c r="A83" s="2">
        <v>24</v>
      </c>
      <c r="B83" s="25">
        <v>600</v>
      </c>
      <c r="C83" s="24" t="s">
        <v>27</v>
      </c>
      <c r="D83" s="15">
        <v>55</v>
      </c>
      <c r="E83" s="15">
        <v>90</v>
      </c>
      <c r="F83" s="15">
        <v>127</v>
      </c>
      <c r="G83" s="15">
        <v>156</v>
      </c>
      <c r="H83" s="15">
        <v>218</v>
      </c>
      <c r="I83" s="15">
        <v>72</v>
      </c>
      <c r="J83" s="15">
        <v>116</v>
      </c>
      <c r="K83" s="15">
        <v>159</v>
      </c>
      <c r="L83" s="15">
        <v>197</v>
      </c>
      <c r="M83" s="15">
        <v>272</v>
      </c>
      <c r="N83" s="15">
        <v>89</v>
      </c>
      <c r="O83" s="15">
        <v>141</v>
      </c>
      <c r="P83" s="15">
        <v>188</v>
      </c>
      <c r="Q83" s="15">
        <v>235</v>
      </c>
      <c r="R83" s="15">
        <v>322</v>
      </c>
      <c r="S83" s="15">
        <v>106</v>
      </c>
      <c r="T83" s="15">
        <v>165</v>
      </c>
      <c r="U83" s="15">
        <v>215</v>
      </c>
      <c r="V83" s="15">
        <v>271</v>
      </c>
      <c r="W83" s="15">
        <v>368</v>
      </c>
      <c r="X83" s="15">
        <v>148</v>
      </c>
      <c r="Y83" s="15">
        <v>230</v>
      </c>
      <c r="Z83" s="15">
        <v>294</v>
      </c>
      <c r="AA83" s="15">
        <v>371</v>
      </c>
      <c r="AB83" s="15">
        <v>504</v>
      </c>
    </row>
    <row r="84" spans="1:28" x14ac:dyDescent="0.3">
      <c r="A84" s="2">
        <v>24</v>
      </c>
      <c r="B84" s="25">
        <v>700</v>
      </c>
      <c r="C84" s="24" t="s">
        <v>27</v>
      </c>
      <c r="D84" s="15">
        <v>64</v>
      </c>
      <c r="E84" s="15">
        <v>105</v>
      </c>
      <c r="F84" s="15">
        <v>149</v>
      </c>
      <c r="G84" s="15">
        <v>182</v>
      </c>
      <c r="H84" s="15">
        <v>254</v>
      </c>
      <c r="I84" s="15">
        <v>84</v>
      </c>
      <c r="J84" s="15">
        <v>136</v>
      </c>
      <c r="K84" s="15">
        <v>186</v>
      </c>
      <c r="L84" s="15">
        <v>230</v>
      </c>
      <c r="M84" s="15">
        <v>317</v>
      </c>
      <c r="N84" s="15">
        <v>104</v>
      </c>
      <c r="O84" s="15">
        <v>165</v>
      </c>
      <c r="P84" s="15">
        <v>220</v>
      </c>
      <c r="Q84" s="15">
        <v>274</v>
      </c>
      <c r="R84" s="15">
        <v>376</v>
      </c>
      <c r="S84" s="15">
        <v>123</v>
      </c>
      <c r="T84" s="15">
        <v>193</v>
      </c>
      <c r="U84" s="15">
        <v>251</v>
      </c>
      <c r="V84" s="15">
        <v>316</v>
      </c>
      <c r="W84" s="15">
        <v>430</v>
      </c>
      <c r="X84" s="15">
        <v>173</v>
      </c>
      <c r="Y84" s="15">
        <v>269</v>
      </c>
      <c r="Z84" s="15">
        <v>343</v>
      </c>
      <c r="AA84" s="15">
        <v>432</v>
      </c>
      <c r="AB84" s="15">
        <v>588</v>
      </c>
    </row>
    <row r="85" spans="1:28" x14ac:dyDescent="0.3">
      <c r="A85" s="2">
        <v>24</v>
      </c>
      <c r="B85" s="25">
        <v>800</v>
      </c>
      <c r="C85" s="24" t="s">
        <v>27</v>
      </c>
      <c r="D85" s="15">
        <v>73</v>
      </c>
      <c r="E85" s="15">
        <v>120</v>
      </c>
      <c r="F85" s="15">
        <v>170</v>
      </c>
      <c r="G85" s="15">
        <v>208</v>
      </c>
      <c r="H85" s="15">
        <v>291</v>
      </c>
      <c r="I85" s="15">
        <v>96</v>
      </c>
      <c r="J85" s="15">
        <v>155</v>
      </c>
      <c r="K85" s="15">
        <v>212</v>
      </c>
      <c r="L85" s="15">
        <v>262</v>
      </c>
      <c r="M85" s="15">
        <v>363</v>
      </c>
      <c r="N85" s="15">
        <v>118</v>
      </c>
      <c r="O85" s="15">
        <v>189</v>
      </c>
      <c r="P85" s="15">
        <v>251</v>
      </c>
      <c r="Q85" s="15">
        <v>313</v>
      </c>
      <c r="R85" s="15">
        <v>429</v>
      </c>
      <c r="S85" s="15">
        <v>141</v>
      </c>
      <c r="T85" s="15">
        <v>220</v>
      </c>
      <c r="U85" s="15">
        <v>287</v>
      </c>
      <c r="V85" s="15">
        <v>361</v>
      </c>
      <c r="W85" s="15">
        <v>491</v>
      </c>
      <c r="X85" s="15">
        <v>198</v>
      </c>
      <c r="Y85" s="15">
        <v>307</v>
      </c>
      <c r="Z85" s="15">
        <v>392</v>
      </c>
      <c r="AA85" s="15">
        <v>494</v>
      </c>
      <c r="AB85" s="15">
        <v>672</v>
      </c>
    </row>
    <row r="86" spans="1:28" x14ac:dyDescent="0.3">
      <c r="A86" s="2">
        <v>24</v>
      </c>
      <c r="B86" s="25">
        <v>900</v>
      </c>
      <c r="C86" s="24" t="s">
        <v>27</v>
      </c>
      <c r="D86" s="15">
        <v>82</v>
      </c>
      <c r="E86" s="15">
        <v>135</v>
      </c>
      <c r="F86" s="15">
        <v>191</v>
      </c>
      <c r="G86" s="15">
        <v>234</v>
      </c>
      <c r="H86" s="15">
        <v>327</v>
      </c>
      <c r="I86" s="15">
        <v>108</v>
      </c>
      <c r="J86" s="15">
        <v>175</v>
      </c>
      <c r="K86" s="15">
        <v>239</v>
      </c>
      <c r="L86" s="15">
        <v>295</v>
      </c>
      <c r="M86" s="15">
        <v>408</v>
      </c>
      <c r="N86" s="15">
        <v>133</v>
      </c>
      <c r="O86" s="15">
        <v>212</v>
      </c>
      <c r="P86" s="15">
        <v>282</v>
      </c>
      <c r="Q86" s="15">
        <v>352</v>
      </c>
      <c r="R86" s="15">
        <v>483</v>
      </c>
      <c r="S86" s="15">
        <v>159</v>
      </c>
      <c r="T86" s="15">
        <v>248</v>
      </c>
      <c r="U86" s="15">
        <v>323</v>
      </c>
      <c r="V86" s="15">
        <v>406</v>
      </c>
      <c r="W86" s="15">
        <v>553</v>
      </c>
      <c r="X86" s="15">
        <v>223</v>
      </c>
      <c r="Y86" s="15">
        <v>345</v>
      </c>
      <c r="Z86" s="15">
        <v>441</v>
      </c>
      <c r="AA86" s="15">
        <v>556</v>
      </c>
      <c r="AB86" s="15">
        <v>756</v>
      </c>
    </row>
    <row r="87" spans="1:28" x14ac:dyDescent="0.3">
      <c r="A87" s="2">
        <v>24</v>
      </c>
      <c r="B87" s="25">
        <v>1000</v>
      </c>
      <c r="C87" s="24" t="s">
        <v>27</v>
      </c>
      <c r="D87" s="15">
        <v>91</v>
      </c>
      <c r="E87" s="15">
        <v>150</v>
      </c>
      <c r="F87" s="15">
        <v>212</v>
      </c>
      <c r="G87" s="15">
        <v>260</v>
      </c>
      <c r="H87" s="15">
        <v>363</v>
      </c>
      <c r="I87" s="15">
        <v>120</v>
      </c>
      <c r="J87" s="15">
        <v>194</v>
      </c>
      <c r="K87" s="15">
        <v>265</v>
      </c>
      <c r="L87" s="15">
        <v>328</v>
      </c>
      <c r="M87" s="15">
        <v>453</v>
      </c>
      <c r="N87" s="15">
        <v>148</v>
      </c>
      <c r="O87" s="15">
        <v>236</v>
      </c>
      <c r="P87" s="15">
        <v>314</v>
      </c>
      <c r="Q87" s="15">
        <v>391</v>
      </c>
      <c r="R87" s="15">
        <v>537</v>
      </c>
      <c r="S87" s="15">
        <v>176</v>
      </c>
      <c r="T87" s="15">
        <v>275</v>
      </c>
      <c r="U87" s="15">
        <v>359</v>
      </c>
      <c r="V87" s="15">
        <v>451</v>
      </c>
      <c r="W87" s="15">
        <v>614</v>
      </c>
      <c r="X87" s="15">
        <v>247</v>
      </c>
      <c r="Y87" s="15">
        <v>384</v>
      </c>
      <c r="Z87" s="15">
        <v>490</v>
      </c>
      <c r="AA87" s="15">
        <v>618</v>
      </c>
      <c r="AB87" s="15">
        <v>840</v>
      </c>
    </row>
    <row r="88" spans="1:28" x14ac:dyDescent="0.3">
      <c r="A88" s="2">
        <v>24</v>
      </c>
      <c r="B88" s="25">
        <v>1100</v>
      </c>
      <c r="C88" s="24" t="s">
        <v>27</v>
      </c>
      <c r="D88" s="15">
        <v>100</v>
      </c>
      <c r="E88" s="15">
        <v>165</v>
      </c>
      <c r="F88" s="15">
        <v>234</v>
      </c>
      <c r="G88" s="15">
        <v>287</v>
      </c>
      <c r="H88" s="15">
        <v>400</v>
      </c>
      <c r="I88" s="15">
        <v>132</v>
      </c>
      <c r="J88" s="15">
        <v>213</v>
      </c>
      <c r="K88" s="15">
        <v>292</v>
      </c>
      <c r="L88" s="15">
        <v>361</v>
      </c>
      <c r="M88" s="15">
        <v>498</v>
      </c>
      <c r="N88" s="15">
        <v>163</v>
      </c>
      <c r="O88" s="15">
        <v>259</v>
      </c>
      <c r="P88" s="15">
        <v>345</v>
      </c>
      <c r="Q88" s="15">
        <v>431</v>
      </c>
      <c r="R88" s="15">
        <v>590</v>
      </c>
      <c r="S88" s="15">
        <v>194</v>
      </c>
      <c r="T88" s="15">
        <v>303</v>
      </c>
      <c r="U88" s="15">
        <v>395</v>
      </c>
      <c r="V88" s="15">
        <v>496</v>
      </c>
      <c r="W88" s="15">
        <v>675</v>
      </c>
      <c r="X88" s="15">
        <v>272</v>
      </c>
      <c r="Y88" s="15">
        <v>422</v>
      </c>
      <c r="Z88" s="15">
        <v>539</v>
      </c>
      <c r="AA88" s="15">
        <v>680</v>
      </c>
      <c r="AB88" s="15">
        <v>924</v>
      </c>
    </row>
    <row r="89" spans="1:28" x14ac:dyDescent="0.3">
      <c r="A89" s="2">
        <v>24</v>
      </c>
      <c r="B89" s="25">
        <v>1200</v>
      </c>
      <c r="C89" s="24" t="s">
        <v>27</v>
      </c>
      <c r="D89" s="15">
        <v>110</v>
      </c>
      <c r="E89" s="15">
        <v>180</v>
      </c>
      <c r="F89" s="15">
        <v>255</v>
      </c>
      <c r="G89" s="15">
        <v>313</v>
      </c>
      <c r="H89" s="15">
        <v>436</v>
      </c>
      <c r="I89" s="15">
        <v>144</v>
      </c>
      <c r="J89" s="15">
        <v>233</v>
      </c>
      <c r="K89" s="15">
        <v>318</v>
      </c>
      <c r="L89" s="15">
        <v>394</v>
      </c>
      <c r="M89" s="15">
        <v>544</v>
      </c>
      <c r="N89" s="15">
        <v>178</v>
      </c>
      <c r="O89" s="15">
        <v>283</v>
      </c>
      <c r="P89" s="15">
        <v>377</v>
      </c>
      <c r="Q89" s="15">
        <v>470</v>
      </c>
      <c r="R89" s="15">
        <v>644</v>
      </c>
      <c r="S89" s="15">
        <v>212</v>
      </c>
      <c r="T89" s="15">
        <v>330</v>
      </c>
      <c r="U89" s="15">
        <v>431</v>
      </c>
      <c r="V89" s="15">
        <v>541</v>
      </c>
      <c r="W89" s="15">
        <v>737</v>
      </c>
      <c r="X89" s="15">
        <v>297</v>
      </c>
      <c r="Y89" s="15">
        <v>461</v>
      </c>
      <c r="Z89" s="15">
        <v>588</v>
      </c>
      <c r="AA89" s="15">
        <v>741</v>
      </c>
      <c r="AB89" s="15">
        <v>1008</v>
      </c>
    </row>
    <row r="90" spans="1:28" x14ac:dyDescent="0.3">
      <c r="A90" s="2">
        <v>24</v>
      </c>
      <c r="B90" s="25">
        <v>1300</v>
      </c>
      <c r="C90" s="24" t="s">
        <v>27</v>
      </c>
      <c r="D90" s="15">
        <v>119</v>
      </c>
      <c r="E90" s="15">
        <v>195</v>
      </c>
      <c r="F90" s="15">
        <v>276</v>
      </c>
      <c r="G90" s="15">
        <v>339</v>
      </c>
      <c r="H90" s="15">
        <v>472</v>
      </c>
      <c r="I90" s="15">
        <v>156</v>
      </c>
      <c r="J90" s="15">
        <v>252</v>
      </c>
      <c r="K90" s="15">
        <v>345</v>
      </c>
      <c r="L90" s="15">
        <v>426</v>
      </c>
      <c r="M90" s="15">
        <v>589</v>
      </c>
      <c r="N90" s="15">
        <v>193</v>
      </c>
      <c r="O90" s="15">
        <v>307</v>
      </c>
      <c r="P90" s="15">
        <v>408</v>
      </c>
      <c r="Q90" s="15">
        <v>509</v>
      </c>
      <c r="R90" s="15">
        <v>697</v>
      </c>
      <c r="S90" s="15">
        <v>229</v>
      </c>
      <c r="T90" s="15">
        <v>358</v>
      </c>
      <c r="U90" s="15">
        <v>467</v>
      </c>
      <c r="V90" s="15">
        <v>587</v>
      </c>
      <c r="W90" s="15">
        <v>798</v>
      </c>
      <c r="X90" s="15">
        <v>322</v>
      </c>
      <c r="Y90" s="15">
        <v>499</v>
      </c>
      <c r="Z90" s="15">
        <v>637</v>
      </c>
      <c r="AA90" s="15">
        <v>803</v>
      </c>
      <c r="AB90" s="15">
        <v>1092</v>
      </c>
    </row>
    <row r="91" spans="1:28" x14ac:dyDescent="0.3">
      <c r="A91" s="2">
        <v>24</v>
      </c>
      <c r="B91" s="25">
        <v>1400</v>
      </c>
      <c r="C91" s="24" t="s">
        <v>27</v>
      </c>
      <c r="D91" s="15">
        <v>128</v>
      </c>
      <c r="E91" s="15">
        <v>210</v>
      </c>
      <c r="F91" s="15">
        <v>297</v>
      </c>
      <c r="G91" s="15">
        <v>365</v>
      </c>
      <c r="H91" s="15">
        <v>509</v>
      </c>
      <c r="I91" s="15">
        <v>168</v>
      </c>
      <c r="J91" s="15">
        <v>272</v>
      </c>
      <c r="K91" s="15">
        <v>371</v>
      </c>
      <c r="L91" s="15">
        <v>459</v>
      </c>
      <c r="M91" s="15">
        <v>634</v>
      </c>
      <c r="N91" s="15">
        <v>207</v>
      </c>
      <c r="O91" s="15">
        <v>330</v>
      </c>
      <c r="P91" s="15">
        <v>439</v>
      </c>
      <c r="Q91" s="15">
        <v>548</v>
      </c>
      <c r="R91" s="15">
        <v>751</v>
      </c>
      <c r="S91" s="15">
        <v>247</v>
      </c>
      <c r="T91" s="15">
        <v>385</v>
      </c>
      <c r="U91" s="15">
        <v>502</v>
      </c>
      <c r="V91" s="15">
        <v>632</v>
      </c>
      <c r="W91" s="15">
        <v>860</v>
      </c>
      <c r="X91" s="15">
        <v>346</v>
      </c>
      <c r="Y91" s="15">
        <v>537</v>
      </c>
      <c r="Z91" s="15">
        <v>686</v>
      </c>
      <c r="AA91" s="15">
        <v>865</v>
      </c>
      <c r="AB91" s="15">
        <v>1176</v>
      </c>
    </row>
    <row r="92" spans="1:28" x14ac:dyDescent="0.3">
      <c r="A92" s="2">
        <v>24</v>
      </c>
      <c r="B92" s="25">
        <v>1600</v>
      </c>
      <c r="C92" s="24" t="s">
        <v>27</v>
      </c>
      <c r="D92" s="15">
        <v>146</v>
      </c>
      <c r="E92" s="15">
        <v>239</v>
      </c>
      <c r="F92" s="15">
        <v>340</v>
      </c>
      <c r="G92" s="15">
        <v>417</v>
      </c>
      <c r="H92" s="15">
        <v>581</v>
      </c>
      <c r="I92" s="15">
        <v>192</v>
      </c>
      <c r="J92" s="15">
        <v>310</v>
      </c>
      <c r="K92" s="15">
        <v>424</v>
      </c>
      <c r="L92" s="15">
        <v>525</v>
      </c>
      <c r="M92" s="15">
        <v>725</v>
      </c>
      <c r="N92" s="15">
        <v>237</v>
      </c>
      <c r="O92" s="15">
        <v>377</v>
      </c>
      <c r="P92" s="15">
        <v>502</v>
      </c>
      <c r="Q92" s="15">
        <v>626</v>
      </c>
      <c r="R92" s="15">
        <v>858</v>
      </c>
      <c r="S92" s="15">
        <v>282</v>
      </c>
      <c r="T92" s="15">
        <v>441</v>
      </c>
      <c r="U92" s="15">
        <v>574</v>
      </c>
      <c r="V92" s="15">
        <v>722</v>
      </c>
      <c r="W92" s="15">
        <v>983</v>
      </c>
      <c r="X92" s="15">
        <v>396</v>
      </c>
      <c r="Y92" s="15">
        <v>614</v>
      </c>
      <c r="Z92" s="15">
        <v>784</v>
      </c>
      <c r="AA92" s="15">
        <v>988</v>
      </c>
      <c r="AB92" s="15">
        <v>1344</v>
      </c>
    </row>
    <row r="93" spans="1:28" x14ac:dyDescent="0.3">
      <c r="A93" s="2">
        <v>24</v>
      </c>
      <c r="B93" s="25">
        <v>1800</v>
      </c>
      <c r="C93" s="24" t="s">
        <v>27</v>
      </c>
      <c r="D93" s="15">
        <v>164</v>
      </c>
      <c r="E93" s="15">
        <v>269</v>
      </c>
      <c r="F93" s="15">
        <v>382</v>
      </c>
      <c r="G93" s="15">
        <v>469</v>
      </c>
      <c r="H93" s="15">
        <v>654</v>
      </c>
      <c r="I93" s="15">
        <v>216</v>
      </c>
      <c r="J93" s="15">
        <v>349</v>
      </c>
      <c r="K93" s="15">
        <v>477</v>
      </c>
      <c r="L93" s="15">
        <v>590</v>
      </c>
      <c r="M93" s="15">
        <v>816</v>
      </c>
      <c r="N93" s="15">
        <v>267</v>
      </c>
      <c r="O93" s="15">
        <v>424</v>
      </c>
      <c r="P93" s="15">
        <v>565</v>
      </c>
      <c r="Q93" s="15">
        <v>705</v>
      </c>
      <c r="R93" s="15">
        <v>966</v>
      </c>
      <c r="S93" s="15">
        <v>317</v>
      </c>
      <c r="T93" s="15">
        <v>496</v>
      </c>
      <c r="U93" s="15">
        <v>646</v>
      </c>
      <c r="V93" s="15">
        <v>812</v>
      </c>
      <c r="W93" s="15">
        <v>1105</v>
      </c>
      <c r="X93" s="15">
        <v>445</v>
      </c>
      <c r="Y93" s="15">
        <v>691</v>
      </c>
      <c r="Z93" s="15">
        <v>881</v>
      </c>
      <c r="AA93" s="15">
        <v>1112</v>
      </c>
      <c r="AB93" s="15">
        <v>1512</v>
      </c>
    </row>
    <row r="94" spans="1:28" x14ac:dyDescent="0.3">
      <c r="A94" s="2">
        <v>24</v>
      </c>
      <c r="B94" s="25">
        <v>2000</v>
      </c>
      <c r="C94" s="24" t="s">
        <v>27</v>
      </c>
      <c r="D94" s="15">
        <v>183</v>
      </c>
      <c r="E94" s="15">
        <v>299</v>
      </c>
      <c r="F94" s="15">
        <v>425</v>
      </c>
      <c r="G94" s="15">
        <v>521</v>
      </c>
      <c r="H94" s="15">
        <v>727</v>
      </c>
      <c r="I94" s="15">
        <v>240</v>
      </c>
      <c r="J94" s="15">
        <v>388</v>
      </c>
      <c r="K94" s="15">
        <v>530</v>
      </c>
      <c r="L94" s="15">
        <v>656</v>
      </c>
      <c r="M94" s="15">
        <v>906</v>
      </c>
      <c r="N94" s="15">
        <v>296</v>
      </c>
      <c r="O94" s="15">
        <v>472</v>
      </c>
      <c r="P94" s="15">
        <v>628</v>
      </c>
      <c r="Q94" s="15">
        <v>783</v>
      </c>
      <c r="R94" s="15">
        <v>1073</v>
      </c>
      <c r="S94" s="15">
        <v>353</v>
      </c>
      <c r="T94" s="15">
        <v>551</v>
      </c>
      <c r="U94" s="15">
        <v>718</v>
      </c>
      <c r="V94" s="15">
        <v>902</v>
      </c>
      <c r="W94" s="15">
        <v>1228</v>
      </c>
      <c r="X94" s="15">
        <v>495</v>
      </c>
      <c r="Y94" s="15">
        <v>768</v>
      </c>
      <c r="Z94" s="15">
        <v>979</v>
      </c>
      <c r="AA94" s="15">
        <v>1236</v>
      </c>
      <c r="AB94" s="15">
        <v>1680</v>
      </c>
    </row>
    <row r="95" spans="1:28" x14ac:dyDescent="0.3">
      <c r="A95" s="2">
        <v>24</v>
      </c>
      <c r="B95" s="25">
        <v>2300</v>
      </c>
      <c r="C95" s="24" t="s">
        <v>27</v>
      </c>
      <c r="D95" s="15">
        <v>210</v>
      </c>
      <c r="E95" s="15">
        <v>344</v>
      </c>
      <c r="F95" s="15">
        <v>488</v>
      </c>
      <c r="G95" s="15">
        <v>599</v>
      </c>
      <c r="H95" s="15">
        <v>836</v>
      </c>
      <c r="I95" s="15">
        <v>275</v>
      </c>
      <c r="J95" s="15">
        <v>446</v>
      </c>
      <c r="K95" s="15">
        <v>610</v>
      </c>
      <c r="L95" s="15">
        <v>754</v>
      </c>
      <c r="M95" s="15">
        <v>1042</v>
      </c>
      <c r="N95" s="15">
        <v>341</v>
      </c>
      <c r="O95" s="15">
        <v>542</v>
      </c>
      <c r="P95" s="15">
        <v>722</v>
      </c>
      <c r="Q95" s="15">
        <v>900</v>
      </c>
      <c r="R95" s="15">
        <v>1234</v>
      </c>
      <c r="S95" s="15">
        <v>405</v>
      </c>
      <c r="T95" s="15">
        <v>633</v>
      </c>
      <c r="U95" s="15">
        <v>825</v>
      </c>
      <c r="V95" s="15">
        <v>1038</v>
      </c>
      <c r="W95" s="15">
        <v>1412</v>
      </c>
      <c r="X95" s="15">
        <v>569</v>
      </c>
      <c r="Y95" s="15">
        <v>883</v>
      </c>
      <c r="Z95" s="15">
        <v>1126</v>
      </c>
      <c r="AA95" s="15">
        <v>1421</v>
      </c>
      <c r="AB95" s="15">
        <v>1932</v>
      </c>
    </row>
    <row r="96" spans="1:28" x14ac:dyDescent="0.3">
      <c r="A96" s="2">
        <v>24</v>
      </c>
      <c r="B96" s="25">
        <v>2400</v>
      </c>
      <c r="C96" s="24" t="s">
        <v>27</v>
      </c>
      <c r="D96" s="15">
        <v>219</v>
      </c>
      <c r="E96" s="15">
        <v>359</v>
      </c>
      <c r="F96" s="15">
        <v>510</v>
      </c>
      <c r="G96" s="15">
        <v>625</v>
      </c>
      <c r="H96" s="15">
        <v>872</v>
      </c>
      <c r="I96" s="15">
        <v>287</v>
      </c>
      <c r="J96" s="15">
        <v>466</v>
      </c>
      <c r="K96" s="15">
        <v>636</v>
      </c>
      <c r="L96" s="15">
        <v>787</v>
      </c>
      <c r="M96" s="15">
        <v>1088</v>
      </c>
      <c r="N96" s="15">
        <v>355</v>
      </c>
      <c r="O96" s="15">
        <v>566</v>
      </c>
      <c r="P96" s="15">
        <v>753</v>
      </c>
      <c r="Q96" s="15">
        <v>940</v>
      </c>
      <c r="R96" s="15">
        <v>1288</v>
      </c>
      <c r="S96" s="15">
        <v>423</v>
      </c>
      <c r="T96" s="15">
        <v>661</v>
      </c>
      <c r="U96" s="15">
        <v>861</v>
      </c>
      <c r="V96" s="15">
        <v>1083</v>
      </c>
      <c r="W96" s="15">
        <v>1474</v>
      </c>
      <c r="X96" s="15">
        <v>594</v>
      </c>
      <c r="Y96" s="15">
        <v>921</v>
      </c>
      <c r="Z96" s="15">
        <v>1175</v>
      </c>
      <c r="AA96" s="15">
        <v>1483</v>
      </c>
      <c r="AB96" s="15">
        <v>2016</v>
      </c>
    </row>
    <row r="97" spans="1:28" x14ac:dyDescent="0.3">
      <c r="A97" s="2">
        <v>24</v>
      </c>
      <c r="B97" s="25">
        <v>2600</v>
      </c>
      <c r="C97" s="24" t="s">
        <v>27</v>
      </c>
      <c r="D97" s="15">
        <v>237</v>
      </c>
      <c r="E97" s="15">
        <v>389</v>
      </c>
      <c r="F97" s="15">
        <v>552</v>
      </c>
      <c r="G97" s="15">
        <v>677</v>
      </c>
      <c r="H97" s="15">
        <v>945</v>
      </c>
      <c r="I97" s="15">
        <v>311</v>
      </c>
      <c r="J97" s="15">
        <v>504</v>
      </c>
      <c r="K97" s="15">
        <v>689</v>
      </c>
      <c r="L97" s="15">
        <v>853</v>
      </c>
      <c r="M97" s="15">
        <v>1178</v>
      </c>
      <c r="N97" s="15">
        <v>385</v>
      </c>
      <c r="O97" s="15">
        <v>613</v>
      </c>
      <c r="P97" s="15">
        <v>816</v>
      </c>
      <c r="Q97" s="15">
        <v>1018</v>
      </c>
      <c r="R97" s="15">
        <v>1395</v>
      </c>
      <c r="S97" s="15">
        <v>458</v>
      </c>
      <c r="T97" s="15">
        <v>716</v>
      </c>
      <c r="U97" s="15">
        <v>933</v>
      </c>
      <c r="V97" s="15">
        <v>1173</v>
      </c>
      <c r="W97" s="15">
        <v>1597</v>
      </c>
      <c r="X97" s="15">
        <v>643</v>
      </c>
      <c r="Y97" s="15">
        <v>998</v>
      </c>
      <c r="Z97" s="15">
        <v>1273</v>
      </c>
      <c r="AA97" s="15">
        <v>1606</v>
      </c>
      <c r="AB97" s="15">
        <v>2184</v>
      </c>
    </row>
    <row r="98" spans="1:28" x14ac:dyDescent="0.3">
      <c r="A98" s="2">
        <v>24</v>
      </c>
      <c r="B98" s="26">
        <v>2800</v>
      </c>
      <c r="C98" s="24" t="s">
        <v>27</v>
      </c>
      <c r="D98" s="15">
        <v>256</v>
      </c>
      <c r="E98" s="15">
        <v>419</v>
      </c>
      <c r="F98" s="15">
        <v>595</v>
      </c>
      <c r="G98" s="15">
        <v>729</v>
      </c>
      <c r="H98" s="15">
        <v>1018</v>
      </c>
      <c r="I98" s="15">
        <v>335</v>
      </c>
      <c r="J98" s="15">
        <v>543</v>
      </c>
      <c r="K98" s="15">
        <v>742</v>
      </c>
      <c r="L98" s="15">
        <v>919</v>
      </c>
      <c r="M98" s="15">
        <v>1269</v>
      </c>
      <c r="N98" s="15">
        <v>415</v>
      </c>
      <c r="O98" s="15">
        <v>660</v>
      </c>
      <c r="P98" s="15">
        <v>879</v>
      </c>
      <c r="Q98" s="15">
        <v>1096</v>
      </c>
      <c r="R98" s="15">
        <v>1502</v>
      </c>
      <c r="S98" s="15">
        <v>494</v>
      </c>
      <c r="T98" s="15">
        <v>771</v>
      </c>
      <c r="U98" s="15">
        <v>1005</v>
      </c>
      <c r="V98" s="15">
        <v>1263</v>
      </c>
      <c r="W98" s="15">
        <v>1719</v>
      </c>
      <c r="X98" s="15">
        <v>693</v>
      </c>
      <c r="Y98" s="15">
        <v>1075</v>
      </c>
      <c r="Z98" s="15">
        <v>1371</v>
      </c>
      <c r="AA98" s="15">
        <v>1730</v>
      </c>
      <c r="AB98" s="15">
        <v>2352</v>
      </c>
    </row>
    <row r="99" spans="1:28" x14ac:dyDescent="0.3">
      <c r="A99" s="2">
        <v>24</v>
      </c>
      <c r="B99" s="26">
        <v>3000</v>
      </c>
      <c r="C99" s="24" t="s">
        <v>27</v>
      </c>
      <c r="D99" s="15">
        <v>274</v>
      </c>
      <c r="E99" s="15">
        <v>449</v>
      </c>
      <c r="F99" s="15">
        <v>637</v>
      </c>
      <c r="G99" s="15">
        <v>781</v>
      </c>
      <c r="H99" s="15">
        <v>1090</v>
      </c>
      <c r="I99" s="15">
        <v>359</v>
      </c>
      <c r="J99" s="15">
        <v>582</v>
      </c>
      <c r="K99" s="15">
        <v>795</v>
      </c>
      <c r="L99" s="15">
        <v>984</v>
      </c>
      <c r="M99" s="15">
        <v>1359</v>
      </c>
      <c r="N99" s="15">
        <v>444</v>
      </c>
      <c r="O99" s="15">
        <v>707</v>
      </c>
      <c r="P99" s="15">
        <v>942</v>
      </c>
      <c r="Q99" s="15">
        <v>1174</v>
      </c>
      <c r="R99" s="15">
        <v>1610</v>
      </c>
      <c r="S99" s="15">
        <v>529</v>
      </c>
      <c r="T99" s="15">
        <v>826</v>
      </c>
      <c r="U99" s="15">
        <v>1077</v>
      </c>
      <c r="V99" s="15">
        <v>1353</v>
      </c>
      <c r="W99" s="15">
        <v>1842</v>
      </c>
      <c r="X99" s="15">
        <v>742</v>
      </c>
      <c r="Y99" s="15">
        <v>1152</v>
      </c>
      <c r="Z99" s="15">
        <v>1469</v>
      </c>
      <c r="AA99" s="15">
        <v>1853</v>
      </c>
      <c r="AB99" s="15">
        <v>2520</v>
      </c>
    </row>
  </sheetData>
  <pageMargins left="0.7" right="0.7" top="0.78740157499999996" bottom="0.78740157499999996" header="0.3" footer="0.3"/>
  <pageSetup paperSize="9" orientation="portrait" horizontalDpi="300"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99"/>
  <sheetViews>
    <sheetView zoomScale="70" zoomScaleNormal="70" workbookViewId="0">
      <selection activeCell="A2" sqref="A2"/>
    </sheetView>
  </sheetViews>
  <sheetFormatPr baseColWidth="10" defaultColWidth="10.81640625" defaultRowHeight="14" x14ac:dyDescent="0.3"/>
  <cols>
    <col min="1" max="1" width="10.81640625" style="2"/>
    <col min="2" max="2" width="14" style="2" customWidth="1"/>
    <col min="3" max="4" width="10.81640625" style="2"/>
    <col min="5" max="5" width="11.1796875" style="2" bestFit="1" customWidth="1"/>
    <col min="6" max="6" width="14" style="2" bestFit="1" customWidth="1"/>
    <col min="7" max="16384" width="10.81640625" style="2"/>
  </cols>
  <sheetData>
    <row r="1" spans="1:28" ht="20" x14ac:dyDescent="0.4">
      <c r="B1" s="27" t="s">
        <v>57</v>
      </c>
    </row>
    <row r="2" spans="1:28" ht="20.5" x14ac:dyDescent="0.5">
      <c r="B2" s="17" t="s">
        <v>68</v>
      </c>
      <c r="C2" s="18">
        <v>50</v>
      </c>
      <c r="D2" s="19" t="s">
        <v>1</v>
      </c>
      <c r="E2" s="20" t="s">
        <v>69</v>
      </c>
      <c r="F2" s="18">
        <v>40</v>
      </c>
      <c r="G2" s="19" t="s">
        <v>1</v>
      </c>
      <c r="H2" s="20" t="s">
        <v>70</v>
      </c>
      <c r="I2" s="19" t="s">
        <v>1</v>
      </c>
      <c r="J2" s="21"/>
      <c r="K2" s="21"/>
      <c r="L2" s="22"/>
      <c r="M2" s="22"/>
      <c r="N2" s="22"/>
      <c r="O2" s="22"/>
      <c r="P2" s="22"/>
    </row>
    <row r="3" spans="1:28" x14ac:dyDescent="0.3">
      <c r="B3" s="106" t="s">
        <v>24</v>
      </c>
      <c r="C3" s="98"/>
      <c r="D3" s="98">
        <v>300</v>
      </c>
      <c r="E3" s="98">
        <v>300</v>
      </c>
      <c r="F3" s="98">
        <v>300</v>
      </c>
      <c r="G3" s="98">
        <v>300</v>
      </c>
      <c r="H3" s="98">
        <v>300</v>
      </c>
      <c r="I3" s="98">
        <v>400</v>
      </c>
      <c r="J3" s="98">
        <v>400</v>
      </c>
      <c r="K3" s="98">
        <v>400</v>
      </c>
      <c r="L3" s="98">
        <v>400</v>
      </c>
      <c r="M3" s="98">
        <v>400</v>
      </c>
      <c r="N3" s="98">
        <v>500</v>
      </c>
      <c r="O3" s="98">
        <v>500</v>
      </c>
      <c r="P3" s="98">
        <v>500</v>
      </c>
      <c r="Q3" s="98">
        <v>500</v>
      </c>
      <c r="R3" s="98">
        <v>500</v>
      </c>
      <c r="S3" s="98">
        <v>600</v>
      </c>
      <c r="T3" s="98">
        <v>600</v>
      </c>
      <c r="U3" s="98">
        <v>600</v>
      </c>
      <c r="V3" s="98">
        <v>600</v>
      </c>
      <c r="W3" s="98">
        <v>600</v>
      </c>
      <c r="X3" s="98">
        <v>900</v>
      </c>
      <c r="Y3" s="98">
        <v>900</v>
      </c>
      <c r="Z3" s="98">
        <v>900</v>
      </c>
      <c r="AA3" s="98">
        <v>900</v>
      </c>
      <c r="AB3" s="98">
        <v>900</v>
      </c>
    </row>
    <row r="4" spans="1:28" x14ac:dyDescent="0.3">
      <c r="B4" s="96" t="s">
        <v>25</v>
      </c>
      <c r="C4" s="14" t="s">
        <v>26</v>
      </c>
      <c r="D4" s="94" t="s">
        <v>65</v>
      </c>
      <c r="E4" s="94" t="s">
        <v>28</v>
      </c>
      <c r="F4" s="94" t="s">
        <v>29</v>
      </c>
      <c r="G4" s="94" t="s">
        <v>30</v>
      </c>
      <c r="H4" s="94" t="s">
        <v>31</v>
      </c>
      <c r="I4" s="94" t="s">
        <v>65</v>
      </c>
      <c r="J4" s="94" t="s">
        <v>28</v>
      </c>
      <c r="K4" s="94" t="s">
        <v>29</v>
      </c>
      <c r="L4" s="94" t="s">
        <v>30</v>
      </c>
      <c r="M4" s="94" t="s">
        <v>31</v>
      </c>
      <c r="N4" s="94" t="s">
        <v>65</v>
      </c>
      <c r="O4" s="94" t="s">
        <v>28</v>
      </c>
      <c r="P4" s="94" t="s">
        <v>29</v>
      </c>
      <c r="Q4" s="94" t="s">
        <v>30</v>
      </c>
      <c r="R4" s="94" t="s">
        <v>31</v>
      </c>
      <c r="S4" s="94" t="s">
        <v>65</v>
      </c>
      <c r="T4" s="94" t="s">
        <v>28</v>
      </c>
      <c r="U4" s="94" t="s">
        <v>29</v>
      </c>
      <c r="V4" s="94" t="s">
        <v>30</v>
      </c>
      <c r="W4" s="94" t="s">
        <v>31</v>
      </c>
      <c r="X4" s="94" t="s">
        <v>65</v>
      </c>
      <c r="Y4" s="94" t="s">
        <v>28</v>
      </c>
      <c r="Z4" s="94" t="s">
        <v>29</v>
      </c>
      <c r="AA4" s="94" t="s">
        <v>30</v>
      </c>
      <c r="AB4" s="94" t="s">
        <v>31</v>
      </c>
    </row>
    <row r="5" spans="1:28" x14ac:dyDescent="0.3">
      <c r="A5" s="99">
        <v>12</v>
      </c>
      <c r="B5" s="23">
        <v>400</v>
      </c>
      <c r="C5" s="24" t="s">
        <v>27</v>
      </c>
      <c r="D5" s="15">
        <v>79</v>
      </c>
      <c r="E5" s="15">
        <v>127</v>
      </c>
      <c r="F5" s="15">
        <v>178</v>
      </c>
      <c r="G5" s="15">
        <v>222</v>
      </c>
      <c r="H5" s="15">
        <v>310</v>
      </c>
      <c r="I5" s="15">
        <v>103</v>
      </c>
      <c r="J5" s="15">
        <v>165</v>
      </c>
      <c r="K5" s="15">
        <v>224</v>
      </c>
      <c r="L5" s="15">
        <v>281</v>
      </c>
      <c r="M5" s="15">
        <v>390</v>
      </c>
      <c r="N5" s="15">
        <v>126</v>
      </c>
      <c r="O5" s="15">
        <v>201</v>
      </c>
      <c r="P5" s="15">
        <v>267</v>
      </c>
      <c r="Q5" s="15">
        <v>337</v>
      </c>
      <c r="R5" s="15">
        <v>464</v>
      </c>
      <c r="S5" s="15">
        <v>149</v>
      </c>
      <c r="T5" s="15">
        <v>235</v>
      </c>
      <c r="U5" s="15">
        <v>308</v>
      </c>
      <c r="V5" s="15">
        <v>390</v>
      </c>
      <c r="W5" s="15">
        <v>535</v>
      </c>
      <c r="X5" s="15">
        <v>209</v>
      </c>
      <c r="Y5" s="15">
        <v>328</v>
      </c>
      <c r="Z5" s="15">
        <v>424</v>
      </c>
      <c r="AA5" s="15">
        <v>541</v>
      </c>
      <c r="AB5" s="15">
        <v>737</v>
      </c>
    </row>
    <row r="6" spans="1:28" x14ac:dyDescent="0.3">
      <c r="A6" s="2">
        <v>12</v>
      </c>
      <c r="B6" s="25">
        <v>500</v>
      </c>
      <c r="C6" s="24" t="s">
        <v>27</v>
      </c>
      <c r="D6" s="15">
        <v>99</v>
      </c>
      <c r="E6" s="15">
        <v>158</v>
      </c>
      <c r="F6" s="15">
        <v>222</v>
      </c>
      <c r="G6" s="15">
        <v>277</v>
      </c>
      <c r="H6" s="15">
        <v>388</v>
      </c>
      <c r="I6" s="15">
        <v>129</v>
      </c>
      <c r="J6" s="15">
        <v>206</v>
      </c>
      <c r="K6" s="15">
        <v>280</v>
      </c>
      <c r="L6" s="15">
        <v>351</v>
      </c>
      <c r="M6" s="15">
        <v>487</v>
      </c>
      <c r="N6" s="15">
        <v>158</v>
      </c>
      <c r="O6" s="15">
        <v>251</v>
      </c>
      <c r="P6" s="15">
        <v>334</v>
      </c>
      <c r="Q6" s="15">
        <v>421</v>
      </c>
      <c r="R6" s="15">
        <v>580</v>
      </c>
      <c r="S6" s="15">
        <v>186</v>
      </c>
      <c r="T6" s="15">
        <v>293</v>
      </c>
      <c r="U6" s="15">
        <v>385</v>
      </c>
      <c r="V6" s="15">
        <v>488</v>
      </c>
      <c r="W6" s="15">
        <v>669</v>
      </c>
      <c r="X6" s="15">
        <v>262</v>
      </c>
      <c r="Y6" s="15">
        <v>410</v>
      </c>
      <c r="Z6" s="15">
        <v>530</v>
      </c>
      <c r="AA6" s="15">
        <v>676</v>
      </c>
      <c r="AB6" s="15">
        <v>921</v>
      </c>
    </row>
    <row r="7" spans="1:28" x14ac:dyDescent="0.3">
      <c r="A7" s="2">
        <v>12</v>
      </c>
      <c r="B7" s="25">
        <v>600</v>
      </c>
      <c r="C7" s="24" t="s">
        <v>27</v>
      </c>
      <c r="D7" s="15">
        <v>119</v>
      </c>
      <c r="E7" s="15">
        <v>190</v>
      </c>
      <c r="F7" s="15">
        <v>267</v>
      </c>
      <c r="G7" s="15">
        <v>333</v>
      </c>
      <c r="H7" s="15">
        <v>465</v>
      </c>
      <c r="I7" s="15">
        <v>154</v>
      </c>
      <c r="J7" s="15">
        <v>247</v>
      </c>
      <c r="K7" s="15">
        <v>336</v>
      </c>
      <c r="L7" s="15">
        <v>421</v>
      </c>
      <c r="M7" s="15">
        <v>584</v>
      </c>
      <c r="N7" s="15">
        <v>189</v>
      </c>
      <c r="O7" s="15">
        <v>301</v>
      </c>
      <c r="P7" s="15">
        <v>401</v>
      </c>
      <c r="Q7" s="15">
        <v>505</v>
      </c>
      <c r="R7" s="15">
        <v>696</v>
      </c>
      <c r="S7" s="15">
        <v>223</v>
      </c>
      <c r="T7" s="15">
        <v>352</v>
      </c>
      <c r="U7" s="15">
        <v>462</v>
      </c>
      <c r="V7" s="15">
        <v>585</v>
      </c>
      <c r="W7" s="15">
        <v>802</v>
      </c>
      <c r="X7" s="15">
        <v>314</v>
      </c>
      <c r="Y7" s="15">
        <v>493</v>
      </c>
      <c r="Z7" s="15">
        <v>636</v>
      </c>
      <c r="AA7" s="15">
        <v>811</v>
      </c>
      <c r="AB7" s="15">
        <v>1105</v>
      </c>
    </row>
    <row r="8" spans="1:28" x14ac:dyDescent="0.3">
      <c r="A8" s="2">
        <v>12</v>
      </c>
      <c r="B8" s="25">
        <v>700</v>
      </c>
      <c r="C8" s="24" t="s">
        <v>27</v>
      </c>
      <c r="D8" s="15">
        <v>139</v>
      </c>
      <c r="E8" s="15">
        <v>222</v>
      </c>
      <c r="F8" s="15">
        <v>311</v>
      </c>
      <c r="G8" s="15">
        <v>388</v>
      </c>
      <c r="H8" s="15">
        <v>543</v>
      </c>
      <c r="I8" s="15">
        <v>180</v>
      </c>
      <c r="J8" s="15">
        <v>288</v>
      </c>
      <c r="K8" s="15">
        <v>392</v>
      </c>
      <c r="L8" s="15">
        <v>491</v>
      </c>
      <c r="M8" s="15">
        <v>682</v>
      </c>
      <c r="N8" s="15">
        <v>221</v>
      </c>
      <c r="O8" s="15">
        <v>351</v>
      </c>
      <c r="P8" s="15">
        <v>467</v>
      </c>
      <c r="Q8" s="15">
        <v>589</v>
      </c>
      <c r="R8" s="15">
        <v>813</v>
      </c>
      <c r="S8" s="15">
        <v>260</v>
      </c>
      <c r="T8" s="15">
        <v>411</v>
      </c>
      <c r="U8" s="15">
        <v>539</v>
      </c>
      <c r="V8" s="15">
        <v>683</v>
      </c>
      <c r="W8" s="15">
        <v>936</v>
      </c>
      <c r="X8" s="15">
        <v>366</v>
      </c>
      <c r="Y8" s="15">
        <v>575</v>
      </c>
      <c r="Z8" s="15">
        <v>742</v>
      </c>
      <c r="AA8" s="15">
        <v>946</v>
      </c>
      <c r="AB8" s="15">
        <v>1289</v>
      </c>
    </row>
    <row r="9" spans="1:28" x14ac:dyDescent="0.3">
      <c r="A9" s="2">
        <v>12</v>
      </c>
      <c r="B9" s="25">
        <v>800</v>
      </c>
      <c r="C9" s="24" t="s">
        <v>27</v>
      </c>
      <c r="D9" s="15">
        <v>158</v>
      </c>
      <c r="E9" s="15">
        <v>253</v>
      </c>
      <c r="F9" s="15">
        <v>356</v>
      </c>
      <c r="G9" s="15">
        <v>444</v>
      </c>
      <c r="H9" s="15">
        <v>621</v>
      </c>
      <c r="I9" s="15">
        <v>206</v>
      </c>
      <c r="J9" s="15">
        <v>329</v>
      </c>
      <c r="K9" s="15">
        <v>447</v>
      </c>
      <c r="L9" s="15">
        <v>562</v>
      </c>
      <c r="M9" s="15">
        <v>779</v>
      </c>
      <c r="N9" s="15">
        <v>252</v>
      </c>
      <c r="O9" s="15">
        <v>401</v>
      </c>
      <c r="P9" s="15">
        <v>534</v>
      </c>
      <c r="Q9" s="15">
        <v>674</v>
      </c>
      <c r="R9" s="15">
        <v>929</v>
      </c>
      <c r="S9" s="15">
        <v>297</v>
      </c>
      <c r="T9" s="15">
        <v>470</v>
      </c>
      <c r="U9" s="15">
        <v>616</v>
      </c>
      <c r="V9" s="15">
        <v>780</v>
      </c>
      <c r="W9" s="15">
        <v>1070</v>
      </c>
      <c r="X9" s="15">
        <v>419</v>
      </c>
      <c r="Y9" s="15">
        <v>657</v>
      </c>
      <c r="Z9" s="15">
        <v>849</v>
      </c>
      <c r="AA9" s="15">
        <v>1081</v>
      </c>
      <c r="AB9" s="15">
        <v>1473</v>
      </c>
    </row>
    <row r="10" spans="1:28" x14ac:dyDescent="0.3">
      <c r="A10" s="2">
        <v>12</v>
      </c>
      <c r="B10" s="25">
        <v>900</v>
      </c>
      <c r="C10" s="24" t="s">
        <v>27</v>
      </c>
      <c r="D10" s="15">
        <v>178</v>
      </c>
      <c r="E10" s="15">
        <v>285</v>
      </c>
      <c r="F10" s="15">
        <v>400</v>
      </c>
      <c r="G10" s="15">
        <v>499</v>
      </c>
      <c r="H10" s="15">
        <v>698</v>
      </c>
      <c r="I10" s="15">
        <v>232</v>
      </c>
      <c r="J10" s="15">
        <v>370</v>
      </c>
      <c r="K10" s="15">
        <v>503</v>
      </c>
      <c r="L10" s="15">
        <v>632</v>
      </c>
      <c r="M10" s="15">
        <v>876</v>
      </c>
      <c r="N10" s="15">
        <v>284</v>
      </c>
      <c r="O10" s="15">
        <v>451</v>
      </c>
      <c r="P10" s="15">
        <v>601</v>
      </c>
      <c r="Q10" s="15">
        <v>758</v>
      </c>
      <c r="R10" s="15">
        <v>1045</v>
      </c>
      <c r="S10" s="15">
        <v>334</v>
      </c>
      <c r="T10" s="15">
        <v>528</v>
      </c>
      <c r="U10" s="15">
        <v>692</v>
      </c>
      <c r="V10" s="15">
        <v>878</v>
      </c>
      <c r="W10" s="15">
        <v>1204</v>
      </c>
      <c r="X10" s="15">
        <v>471</v>
      </c>
      <c r="Y10" s="15">
        <v>739</v>
      </c>
      <c r="Z10" s="15">
        <v>955</v>
      </c>
      <c r="AA10" s="15">
        <v>1216</v>
      </c>
      <c r="AB10" s="15">
        <v>1657</v>
      </c>
    </row>
    <row r="11" spans="1:28" x14ac:dyDescent="0.3">
      <c r="A11" s="2">
        <v>12</v>
      </c>
      <c r="B11" s="25">
        <v>1000</v>
      </c>
      <c r="C11" s="24" t="s">
        <v>27</v>
      </c>
      <c r="D11" s="15">
        <v>198</v>
      </c>
      <c r="E11" s="15">
        <v>317</v>
      </c>
      <c r="F11" s="15">
        <v>445</v>
      </c>
      <c r="G11" s="15">
        <v>555</v>
      </c>
      <c r="H11" s="15">
        <v>776</v>
      </c>
      <c r="I11" s="15">
        <v>257</v>
      </c>
      <c r="J11" s="15">
        <v>411</v>
      </c>
      <c r="K11" s="15">
        <v>559</v>
      </c>
      <c r="L11" s="15">
        <v>702</v>
      </c>
      <c r="M11" s="15">
        <v>974</v>
      </c>
      <c r="N11" s="15">
        <v>315</v>
      </c>
      <c r="O11" s="15">
        <v>501</v>
      </c>
      <c r="P11" s="15">
        <v>668</v>
      </c>
      <c r="Q11" s="15">
        <v>842</v>
      </c>
      <c r="R11" s="15">
        <v>1161</v>
      </c>
      <c r="S11" s="15">
        <v>372</v>
      </c>
      <c r="T11" s="15">
        <v>587</v>
      </c>
      <c r="U11" s="15">
        <v>769</v>
      </c>
      <c r="V11" s="15">
        <v>975</v>
      </c>
      <c r="W11" s="15">
        <v>1337</v>
      </c>
      <c r="X11" s="15">
        <v>523</v>
      </c>
      <c r="Y11" s="15">
        <v>821</v>
      </c>
      <c r="Z11" s="15">
        <v>1061</v>
      </c>
      <c r="AA11" s="15">
        <v>1351</v>
      </c>
      <c r="AB11" s="15">
        <v>1842</v>
      </c>
    </row>
    <row r="12" spans="1:28" x14ac:dyDescent="0.3">
      <c r="A12" s="2">
        <v>12</v>
      </c>
      <c r="B12" s="25">
        <v>1100</v>
      </c>
      <c r="C12" s="24" t="s">
        <v>27</v>
      </c>
      <c r="D12" s="15">
        <v>218</v>
      </c>
      <c r="E12" s="15">
        <v>348</v>
      </c>
      <c r="F12" s="15">
        <v>489</v>
      </c>
      <c r="G12" s="15">
        <v>610</v>
      </c>
      <c r="H12" s="15">
        <v>853</v>
      </c>
      <c r="I12" s="15">
        <v>283</v>
      </c>
      <c r="J12" s="15">
        <v>453</v>
      </c>
      <c r="K12" s="15">
        <v>615</v>
      </c>
      <c r="L12" s="15">
        <v>772</v>
      </c>
      <c r="M12" s="15">
        <v>1071</v>
      </c>
      <c r="N12" s="15">
        <v>347</v>
      </c>
      <c r="O12" s="15">
        <v>552</v>
      </c>
      <c r="P12" s="15">
        <v>734</v>
      </c>
      <c r="Q12" s="15">
        <v>926</v>
      </c>
      <c r="R12" s="15">
        <v>1277</v>
      </c>
      <c r="S12" s="15">
        <v>409</v>
      </c>
      <c r="T12" s="15">
        <v>646</v>
      </c>
      <c r="U12" s="15">
        <v>846</v>
      </c>
      <c r="V12" s="15">
        <v>1073</v>
      </c>
      <c r="W12" s="15">
        <v>1471</v>
      </c>
      <c r="X12" s="15">
        <v>576</v>
      </c>
      <c r="Y12" s="15">
        <v>903</v>
      </c>
      <c r="Z12" s="15">
        <v>1167</v>
      </c>
      <c r="AA12" s="15">
        <v>1486</v>
      </c>
      <c r="AB12" s="15">
        <v>2026</v>
      </c>
    </row>
    <row r="13" spans="1:28" x14ac:dyDescent="0.3">
      <c r="A13" s="2">
        <v>12</v>
      </c>
      <c r="B13" s="25">
        <v>1200</v>
      </c>
      <c r="C13" s="24" t="s">
        <v>27</v>
      </c>
      <c r="D13" s="15">
        <v>238</v>
      </c>
      <c r="E13" s="15">
        <v>380</v>
      </c>
      <c r="F13" s="15">
        <v>533</v>
      </c>
      <c r="G13" s="15">
        <v>665</v>
      </c>
      <c r="H13" s="15">
        <v>931</v>
      </c>
      <c r="I13" s="15">
        <v>309</v>
      </c>
      <c r="J13" s="15">
        <v>494</v>
      </c>
      <c r="K13" s="15">
        <v>671</v>
      </c>
      <c r="L13" s="15">
        <v>842</v>
      </c>
      <c r="M13" s="15">
        <v>1169</v>
      </c>
      <c r="N13" s="15">
        <v>378</v>
      </c>
      <c r="O13" s="15">
        <v>602</v>
      </c>
      <c r="P13" s="15">
        <v>801</v>
      </c>
      <c r="Q13" s="15">
        <v>1010</v>
      </c>
      <c r="R13" s="15">
        <v>1393</v>
      </c>
      <c r="S13" s="15">
        <v>446</v>
      </c>
      <c r="T13" s="15">
        <v>704</v>
      </c>
      <c r="U13" s="15">
        <v>923</v>
      </c>
      <c r="V13" s="15">
        <v>1170</v>
      </c>
      <c r="W13" s="15">
        <v>1605</v>
      </c>
      <c r="X13" s="15">
        <v>628</v>
      </c>
      <c r="Y13" s="15">
        <v>985</v>
      </c>
      <c r="Z13" s="15">
        <v>1273</v>
      </c>
      <c r="AA13" s="15">
        <v>1622</v>
      </c>
      <c r="AB13" s="15">
        <v>2210</v>
      </c>
    </row>
    <row r="14" spans="1:28" x14ac:dyDescent="0.3">
      <c r="A14" s="2">
        <v>12</v>
      </c>
      <c r="B14" s="25">
        <v>1300</v>
      </c>
      <c r="C14" s="24" t="s">
        <v>27</v>
      </c>
      <c r="D14" s="15">
        <v>257</v>
      </c>
      <c r="E14" s="15">
        <v>412</v>
      </c>
      <c r="F14" s="15">
        <v>578</v>
      </c>
      <c r="G14" s="15">
        <v>721</v>
      </c>
      <c r="H14" s="15">
        <v>1009</v>
      </c>
      <c r="I14" s="15">
        <v>335</v>
      </c>
      <c r="J14" s="15">
        <v>535</v>
      </c>
      <c r="K14" s="15">
        <v>727</v>
      </c>
      <c r="L14" s="15">
        <v>913</v>
      </c>
      <c r="M14" s="15">
        <v>1266</v>
      </c>
      <c r="N14" s="15">
        <v>410</v>
      </c>
      <c r="O14" s="15">
        <v>652</v>
      </c>
      <c r="P14" s="15">
        <v>868</v>
      </c>
      <c r="Q14" s="15">
        <v>1095</v>
      </c>
      <c r="R14" s="15">
        <v>1509</v>
      </c>
      <c r="S14" s="15">
        <v>483</v>
      </c>
      <c r="T14" s="15">
        <v>763</v>
      </c>
      <c r="U14" s="15">
        <v>1000</v>
      </c>
      <c r="V14" s="15">
        <v>1268</v>
      </c>
      <c r="W14" s="15">
        <v>1739</v>
      </c>
      <c r="X14" s="15">
        <v>680</v>
      </c>
      <c r="Y14" s="15">
        <v>1067</v>
      </c>
      <c r="Z14" s="15">
        <v>1379</v>
      </c>
      <c r="AA14" s="15">
        <v>1757</v>
      </c>
      <c r="AB14" s="15">
        <v>2394</v>
      </c>
    </row>
    <row r="15" spans="1:28" x14ac:dyDescent="0.3">
      <c r="A15" s="2">
        <v>12</v>
      </c>
      <c r="B15" s="25">
        <v>1400</v>
      </c>
      <c r="C15" s="24" t="s">
        <v>27</v>
      </c>
      <c r="D15" s="15">
        <v>277</v>
      </c>
      <c r="E15" s="15">
        <v>443</v>
      </c>
      <c r="F15" s="15">
        <v>622</v>
      </c>
      <c r="G15" s="15">
        <v>776</v>
      </c>
      <c r="H15" s="15">
        <v>1086</v>
      </c>
      <c r="I15" s="15">
        <v>360</v>
      </c>
      <c r="J15" s="15">
        <v>576</v>
      </c>
      <c r="K15" s="15">
        <v>783</v>
      </c>
      <c r="L15" s="15">
        <v>983</v>
      </c>
      <c r="M15" s="15">
        <v>1363</v>
      </c>
      <c r="N15" s="15">
        <v>441</v>
      </c>
      <c r="O15" s="15">
        <v>702</v>
      </c>
      <c r="P15" s="15">
        <v>935</v>
      </c>
      <c r="Q15" s="15">
        <v>1179</v>
      </c>
      <c r="R15" s="15">
        <v>1625</v>
      </c>
      <c r="S15" s="15">
        <v>520</v>
      </c>
      <c r="T15" s="15">
        <v>822</v>
      </c>
      <c r="U15" s="15">
        <v>1077</v>
      </c>
      <c r="V15" s="15">
        <v>1365</v>
      </c>
      <c r="W15" s="15">
        <v>1872</v>
      </c>
      <c r="X15" s="15">
        <v>733</v>
      </c>
      <c r="Y15" s="15">
        <v>1149</v>
      </c>
      <c r="Z15" s="15">
        <v>1485</v>
      </c>
      <c r="AA15" s="15">
        <v>1892</v>
      </c>
      <c r="AB15" s="15">
        <v>2578</v>
      </c>
    </row>
    <row r="16" spans="1:28" x14ac:dyDescent="0.3">
      <c r="A16" s="2">
        <v>12</v>
      </c>
      <c r="B16" s="25">
        <v>1600</v>
      </c>
      <c r="C16" s="24" t="s">
        <v>27</v>
      </c>
      <c r="D16" s="15">
        <v>317</v>
      </c>
      <c r="E16" s="15">
        <v>507</v>
      </c>
      <c r="F16" s="15">
        <v>711</v>
      </c>
      <c r="G16" s="15">
        <v>887</v>
      </c>
      <c r="H16" s="15">
        <v>1241</v>
      </c>
      <c r="I16" s="15">
        <v>412</v>
      </c>
      <c r="J16" s="15">
        <v>658</v>
      </c>
      <c r="K16" s="15">
        <v>895</v>
      </c>
      <c r="L16" s="15">
        <v>1123</v>
      </c>
      <c r="M16" s="15">
        <v>1558</v>
      </c>
      <c r="N16" s="15">
        <v>504</v>
      </c>
      <c r="O16" s="15">
        <v>802</v>
      </c>
      <c r="P16" s="15">
        <v>1068</v>
      </c>
      <c r="Q16" s="15">
        <v>1347</v>
      </c>
      <c r="R16" s="15">
        <v>1857</v>
      </c>
      <c r="S16" s="15">
        <v>594</v>
      </c>
      <c r="T16" s="15">
        <v>939</v>
      </c>
      <c r="U16" s="15">
        <v>1231</v>
      </c>
      <c r="V16" s="15">
        <v>1561</v>
      </c>
      <c r="W16" s="15">
        <v>2140</v>
      </c>
      <c r="X16" s="15">
        <v>837</v>
      </c>
      <c r="Y16" s="15">
        <v>1313</v>
      </c>
      <c r="Z16" s="15">
        <v>1697</v>
      </c>
      <c r="AA16" s="15">
        <v>2162</v>
      </c>
      <c r="AB16" s="15">
        <v>2947</v>
      </c>
    </row>
    <row r="17" spans="1:28" x14ac:dyDescent="0.3">
      <c r="A17" s="2">
        <v>12</v>
      </c>
      <c r="B17" s="25">
        <v>1800</v>
      </c>
      <c r="C17" s="24" t="s">
        <v>27</v>
      </c>
      <c r="D17" s="15">
        <v>356</v>
      </c>
      <c r="E17" s="15">
        <v>570</v>
      </c>
      <c r="F17" s="15">
        <v>800</v>
      </c>
      <c r="G17" s="15">
        <v>998</v>
      </c>
      <c r="H17" s="15">
        <v>1396</v>
      </c>
      <c r="I17" s="15">
        <v>463</v>
      </c>
      <c r="J17" s="15">
        <v>741</v>
      </c>
      <c r="K17" s="15">
        <v>1007</v>
      </c>
      <c r="L17" s="15">
        <v>1264</v>
      </c>
      <c r="M17" s="15">
        <v>1753</v>
      </c>
      <c r="N17" s="15">
        <v>567</v>
      </c>
      <c r="O17" s="15">
        <v>903</v>
      </c>
      <c r="P17" s="15">
        <v>1202</v>
      </c>
      <c r="Q17" s="15">
        <v>1516</v>
      </c>
      <c r="R17" s="15">
        <v>2089</v>
      </c>
      <c r="S17" s="15">
        <v>669</v>
      </c>
      <c r="T17" s="15">
        <v>1056</v>
      </c>
      <c r="U17" s="15">
        <v>1385</v>
      </c>
      <c r="V17" s="15">
        <v>1756</v>
      </c>
      <c r="W17" s="15">
        <v>2407</v>
      </c>
      <c r="X17" s="15">
        <v>942</v>
      </c>
      <c r="Y17" s="15">
        <v>1478</v>
      </c>
      <c r="Z17" s="15">
        <v>1909</v>
      </c>
      <c r="AA17" s="15">
        <v>2432</v>
      </c>
      <c r="AB17" s="15">
        <v>3315</v>
      </c>
    </row>
    <row r="18" spans="1:28" x14ac:dyDescent="0.3">
      <c r="A18" s="2">
        <v>12</v>
      </c>
      <c r="B18" s="25">
        <v>2000</v>
      </c>
      <c r="C18" s="24" t="s">
        <v>27</v>
      </c>
      <c r="D18" s="15">
        <v>396</v>
      </c>
      <c r="E18" s="15">
        <v>633</v>
      </c>
      <c r="F18" s="15">
        <v>889</v>
      </c>
      <c r="G18" s="15">
        <v>1109</v>
      </c>
      <c r="H18" s="15">
        <v>1552</v>
      </c>
      <c r="I18" s="15">
        <v>515</v>
      </c>
      <c r="J18" s="15">
        <v>823</v>
      </c>
      <c r="K18" s="15">
        <v>1119</v>
      </c>
      <c r="L18" s="15">
        <v>1404</v>
      </c>
      <c r="M18" s="15">
        <v>1948</v>
      </c>
      <c r="N18" s="15">
        <v>630</v>
      </c>
      <c r="O18" s="15">
        <v>1003</v>
      </c>
      <c r="P18" s="15">
        <v>1335</v>
      </c>
      <c r="Q18" s="15">
        <v>1684</v>
      </c>
      <c r="R18" s="15">
        <v>2321</v>
      </c>
      <c r="S18" s="15">
        <v>743</v>
      </c>
      <c r="T18" s="15">
        <v>1174</v>
      </c>
      <c r="U18" s="15">
        <v>1539</v>
      </c>
      <c r="V18" s="15">
        <v>1951</v>
      </c>
      <c r="W18" s="15">
        <v>2675</v>
      </c>
      <c r="X18" s="15">
        <v>1047</v>
      </c>
      <c r="Y18" s="15">
        <v>1642</v>
      </c>
      <c r="Z18" s="15">
        <v>2121</v>
      </c>
      <c r="AA18" s="15">
        <v>2703</v>
      </c>
      <c r="AB18" s="15">
        <v>3683</v>
      </c>
    </row>
    <row r="19" spans="1:28" x14ac:dyDescent="0.3">
      <c r="A19" s="2">
        <v>12</v>
      </c>
      <c r="B19" s="25">
        <v>2300</v>
      </c>
      <c r="C19" s="24" t="s">
        <v>27</v>
      </c>
      <c r="D19" s="15">
        <v>456</v>
      </c>
      <c r="E19" s="15">
        <v>728</v>
      </c>
      <c r="F19" s="15">
        <v>1022</v>
      </c>
      <c r="G19" s="15">
        <v>1275</v>
      </c>
      <c r="H19" s="15">
        <v>1784</v>
      </c>
      <c r="I19" s="15">
        <v>592</v>
      </c>
      <c r="J19" s="15">
        <v>946</v>
      </c>
      <c r="K19" s="15">
        <v>1286</v>
      </c>
      <c r="L19" s="15">
        <v>1615</v>
      </c>
      <c r="M19" s="15">
        <v>2240</v>
      </c>
      <c r="N19" s="15">
        <v>725</v>
      </c>
      <c r="O19" s="15">
        <v>1153</v>
      </c>
      <c r="P19" s="15">
        <v>1535</v>
      </c>
      <c r="Q19" s="15">
        <v>1937</v>
      </c>
      <c r="R19" s="15">
        <v>2670</v>
      </c>
      <c r="S19" s="15">
        <v>854</v>
      </c>
      <c r="T19" s="15">
        <v>1350</v>
      </c>
      <c r="U19" s="15">
        <v>1770</v>
      </c>
      <c r="V19" s="15">
        <v>2243</v>
      </c>
      <c r="W19" s="15">
        <v>3076</v>
      </c>
      <c r="X19" s="15">
        <v>1204</v>
      </c>
      <c r="Y19" s="15">
        <v>1888</v>
      </c>
      <c r="Z19" s="15">
        <v>2439</v>
      </c>
      <c r="AA19" s="15">
        <v>3108</v>
      </c>
      <c r="AB19" s="15">
        <v>4236</v>
      </c>
    </row>
    <row r="20" spans="1:28" x14ac:dyDescent="0.3">
      <c r="A20" s="2">
        <v>12</v>
      </c>
      <c r="B20" s="25">
        <v>2400</v>
      </c>
      <c r="C20" s="24" t="s">
        <v>27</v>
      </c>
      <c r="D20" s="15">
        <v>475</v>
      </c>
      <c r="E20" s="15">
        <v>760</v>
      </c>
      <c r="F20" s="15">
        <v>1067</v>
      </c>
      <c r="G20" s="15">
        <v>1331</v>
      </c>
      <c r="H20" s="15">
        <v>1862</v>
      </c>
      <c r="I20" s="15">
        <v>618</v>
      </c>
      <c r="J20" s="15">
        <v>988</v>
      </c>
      <c r="K20" s="15">
        <v>1342</v>
      </c>
      <c r="L20" s="15">
        <v>1685</v>
      </c>
      <c r="M20" s="15">
        <v>2337</v>
      </c>
      <c r="N20" s="15">
        <v>756</v>
      </c>
      <c r="O20" s="15">
        <v>1203</v>
      </c>
      <c r="P20" s="15">
        <v>1602</v>
      </c>
      <c r="Q20" s="15">
        <v>2021</v>
      </c>
      <c r="R20" s="15">
        <v>2786</v>
      </c>
      <c r="S20" s="15">
        <v>892</v>
      </c>
      <c r="T20" s="15">
        <v>1409</v>
      </c>
      <c r="U20" s="15">
        <v>1847</v>
      </c>
      <c r="V20" s="15">
        <v>2341</v>
      </c>
      <c r="W20" s="15">
        <v>3210</v>
      </c>
      <c r="X20" s="15">
        <v>1256</v>
      </c>
      <c r="Y20" s="15">
        <v>1970</v>
      </c>
      <c r="Z20" s="15">
        <v>2546</v>
      </c>
      <c r="AA20" s="15">
        <v>3243</v>
      </c>
      <c r="AB20" s="15">
        <v>4420</v>
      </c>
    </row>
    <row r="21" spans="1:28" x14ac:dyDescent="0.3">
      <c r="A21" s="2">
        <v>12</v>
      </c>
      <c r="B21" s="25">
        <v>2600</v>
      </c>
      <c r="C21" s="24" t="s">
        <v>27</v>
      </c>
      <c r="D21" s="15">
        <v>515</v>
      </c>
      <c r="E21" s="15">
        <v>823</v>
      </c>
      <c r="F21" s="15">
        <v>1156</v>
      </c>
      <c r="G21" s="15">
        <v>1442</v>
      </c>
      <c r="H21" s="15">
        <v>2017</v>
      </c>
      <c r="I21" s="15">
        <v>669</v>
      </c>
      <c r="J21" s="15">
        <v>1070</v>
      </c>
      <c r="K21" s="15">
        <v>1454</v>
      </c>
      <c r="L21" s="15">
        <v>1825</v>
      </c>
      <c r="M21" s="15">
        <v>2532</v>
      </c>
      <c r="N21" s="15">
        <v>819</v>
      </c>
      <c r="O21" s="15">
        <v>1304</v>
      </c>
      <c r="P21" s="15">
        <v>1736</v>
      </c>
      <c r="Q21" s="15">
        <v>2189</v>
      </c>
      <c r="R21" s="15">
        <v>3018</v>
      </c>
      <c r="S21" s="15">
        <v>966</v>
      </c>
      <c r="T21" s="15">
        <v>1526</v>
      </c>
      <c r="U21" s="15">
        <v>2000</v>
      </c>
      <c r="V21" s="15">
        <v>2536</v>
      </c>
      <c r="W21" s="15">
        <v>3477</v>
      </c>
      <c r="X21" s="15">
        <v>1361</v>
      </c>
      <c r="Y21" s="15">
        <v>2134</v>
      </c>
      <c r="Z21" s="15">
        <v>2758</v>
      </c>
      <c r="AA21" s="15">
        <v>3513</v>
      </c>
      <c r="AB21" s="15">
        <v>4788</v>
      </c>
    </row>
    <row r="22" spans="1:28" x14ac:dyDescent="0.3">
      <c r="A22" s="2">
        <v>12</v>
      </c>
      <c r="B22" s="26">
        <v>2800</v>
      </c>
      <c r="C22" s="24" t="s">
        <v>27</v>
      </c>
      <c r="D22" s="15">
        <v>555</v>
      </c>
      <c r="E22" s="15">
        <v>886</v>
      </c>
      <c r="F22" s="15">
        <v>1245</v>
      </c>
      <c r="G22" s="15">
        <v>1553</v>
      </c>
      <c r="H22" s="15">
        <v>2172</v>
      </c>
      <c r="I22" s="15">
        <v>721</v>
      </c>
      <c r="J22" s="15">
        <v>1152</v>
      </c>
      <c r="K22" s="15">
        <v>1566</v>
      </c>
      <c r="L22" s="15">
        <v>1966</v>
      </c>
      <c r="M22" s="15">
        <v>2727</v>
      </c>
      <c r="N22" s="15">
        <v>882</v>
      </c>
      <c r="O22" s="15">
        <v>1404</v>
      </c>
      <c r="P22" s="15">
        <v>1869</v>
      </c>
      <c r="Q22" s="15">
        <v>2358</v>
      </c>
      <c r="R22" s="15">
        <v>3250</v>
      </c>
      <c r="S22" s="15">
        <v>1040</v>
      </c>
      <c r="T22" s="15">
        <v>1643</v>
      </c>
      <c r="U22" s="15">
        <v>2154</v>
      </c>
      <c r="V22" s="15">
        <v>2731</v>
      </c>
      <c r="W22" s="15">
        <v>3745</v>
      </c>
      <c r="X22" s="15">
        <v>1466</v>
      </c>
      <c r="Y22" s="15">
        <v>2298</v>
      </c>
      <c r="Z22" s="15">
        <v>2970</v>
      </c>
      <c r="AA22" s="15">
        <v>3784</v>
      </c>
      <c r="AB22" s="15">
        <v>5157</v>
      </c>
    </row>
    <row r="23" spans="1:28" x14ac:dyDescent="0.3">
      <c r="A23" s="2">
        <v>12</v>
      </c>
      <c r="B23" s="26">
        <v>3000</v>
      </c>
      <c r="C23" s="24" t="s">
        <v>27</v>
      </c>
      <c r="D23" s="15">
        <v>594</v>
      </c>
      <c r="E23" s="15">
        <v>950</v>
      </c>
      <c r="F23" s="15">
        <v>1334</v>
      </c>
      <c r="G23" s="15">
        <v>1664</v>
      </c>
      <c r="H23" s="15">
        <v>2327</v>
      </c>
      <c r="I23" s="15">
        <v>772</v>
      </c>
      <c r="J23" s="15">
        <v>1234</v>
      </c>
      <c r="K23" s="15">
        <v>1678</v>
      </c>
      <c r="L23" s="15">
        <v>2106</v>
      </c>
      <c r="M23" s="15">
        <v>2921</v>
      </c>
      <c r="N23" s="15">
        <v>946</v>
      </c>
      <c r="O23" s="15">
        <v>1504</v>
      </c>
      <c r="P23" s="15">
        <v>2003</v>
      </c>
      <c r="Q23" s="15">
        <v>2526</v>
      </c>
      <c r="R23" s="15">
        <v>3482</v>
      </c>
      <c r="S23" s="15">
        <v>1115</v>
      </c>
      <c r="T23" s="15">
        <v>1761</v>
      </c>
      <c r="U23" s="15">
        <v>2308</v>
      </c>
      <c r="V23" s="15">
        <v>2926</v>
      </c>
      <c r="W23" s="15">
        <v>4012</v>
      </c>
      <c r="X23" s="15">
        <v>1570</v>
      </c>
      <c r="Y23" s="15">
        <v>2463</v>
      </c>
      <c r="Z23" s="15">
        <v>3182</v>
      </c>
      <c r="AA23" s="15">
        <v>4054</v>
      </c>
      <c r="AB23" s="15">
        <v>5525</v>
      </c>
    </row>
    <row r="24" spans="1:28" x14ac:dyDescent="0.3">
      <c r="A24" s="99">
        <v>18</v>
      </c>
      <c r="B24" s="23">
        <v>400</v>
      </c>
      <c r="C24" s="24" t="s">
        <v>27</v>
      </c>
      <c r="D24" s="15">
        <v>60</v>
      </c>
      <c r="E24" s="15">
        <v>97</v>
      </c>
      <c r="F24" s="15">
        <v>137</v>
      </c>
      <c r="G24" s="15">
        <v>170</v>
      </c>
      <c r="H24" s="15">
        <v>237</v>
      </c>
      <c r="I24" s="15">
        <v>78</v>
      </c>
      <c r="J24" s="15">
        <v>126</v>
      </c>
      <c r="K24" s="15">
        <v>172</v>
      </c>
      <c r="L24" s="15">
        <v>214</v>
      </c>
      <c r="M24" s="15">
        <v>297</v>
      </c>
      <c r="N24" s="15">
        <v>96</v>
      </c>
      <c r="O24" s="15">
        <v>154</v>
      </c>
      <c r="P24" s="15">
        <v>204</v>
      </c>
      <c r="Q24" s="15">
        <v>257</v>
      </c>
      <c r="R24" s="15">
        <v>353</v>
      </c>
      <c r="S24" s="15">
        <v>114</v>
      </c>
      <c r="T24" s="15">
        <v>180</v>
      </c>
      <c r="U24" s="15">
        <v>235</v>
      </c>
      <c r="V24" s="15">
        <v>297</v>
      </c>
      <c r="W24" s="15">
        <v>406</v>
      </c>
      <c r="X24" s="15">
        <v>161</v>
      </c>
      <c r="Y24" s="15">
        <v>251</v>
      </c>
      <c r="Z24" s="15">
        <v>323</v>
      </c>
      <c r="AA24" s="15">
        <v>410</v>
      </c>
      <c r="AB24" s="15">
        <v>558</v>
      </c>
    </row>
    <row r="25" spans="1:28" x14ac:dyDescent="0.3">
      <c r="A25" s="2">
        <v>18</v>
      </c>
      <c r="B25" s="25">
        <v>500</v>
      </c>
      <c r="C25" s="24" t="s">
        <v>27</v>
      </c>
      <c r="D25" s="15">
        <v>75</v>
      </c>
      <c r="E25" s="15">
        <v>121</v>
      </c>
      <c r="F25" s="15">
        <v>171</v>
      </c>
      <c r="G25" s="15">
        <v>212</v>
      </c>
      <c r="H25" s="15">
        <v>296</v>
      </c>
      <c r="I25" s="15">
        <v>98</v>
      </c>
      <c r="J25" s="15">
        <v>158</v>
      </c>
      <c r="K25" s="15">
        <v>215</v>
      </c>
      <c r="L25" s="15">
        <v>268</v>
      </c>
      <c r="M25" s="15">
        <v>371</v>
      </c>
      <c r="N25" s="15">
        <v>121</v>
      </c>
      <c r="O25" s="15">
        <v>192</v>
      </c>
      <c r="P25" s="15">
        <v>255</v>
      </c>
      <c r="Q25" s="15">
        <v>321</v>
      </c>
      <c r="R25" s="15">
        <v>441</v>
      </c>
      <c r="S25" s="15">
        <v>143</v>
      </c>
      <c r="T25" s="15">
        <v>224</v>
      </c>
      <c r="U25" s="15">
        <v>294</v>
      </c>
      <c r="V25" s="15">
        <v>371</v>
      </c>
      <c r="W25" s="15">
        <v>507</v>
      </c>
      <c r="X25" s="15">
        <v>201</v>
      </c>
      <c r="Y25" s="15">
        <v>313</v>
      </c>
      <c r="Z25" s="15">
        <v>403</v>
      </c>
      <c r="AA25" s="15">
        <v>512</v>
      </c>
      <c r="AB25" s="15">
        <v>697</v>
      </c>
    </row>
    <row r="26" spans="1:28" x14ac:dyDescent="0.3">
      <c r="A26" s="2">
        <v>18</v>
      </c>
      <c r="B26" s="25">
        <v>600</v>
      </c>
      <c r="C26" s="24" t="s">
        <v>27</v>
      </c>
      <c r="D26" s="15">
        <v>90</v>
      </c>
      <c r="E26" s="15">
        <v>146</v>
      </c>
      <c r="F26" s="15">
        <v>205</v>
      </c>
      <c r="G26" s="15">
        <v>255</v>
      </c>
      <c r="H26" s="15">
        <v>356</v>
      </c>
      <c r="I26" s="15">
        <v>118</v>
      </c>
      <c r="J26" s="15">
        <v>189</v>
      </c>
      <c r="K26" s="15">
        <v>258</v>
      </c>
      <c r="L26" s="15">
        <v>322</v>
      </c>
      <c r="M26" s="15">
        <v>446</v>
      </c>
      <c r="N26" s="15">
        <v>145</v>
      </c>
      <c r="O26" s="15">
        <v>230</v>
      </c>
      <c r="P26" s="15">
        <v>307</v>
      </c>
      <c r="Q26" s="15">
        <v>385</v>
      </c>
      <c r="R26" s="15">
        <v>530</v>
      </c>
      <c r="S26" s="15">
        <v>171</v>
      </c>
      <c r="T26" s="15">
        <v>269</v>
      </c>
      <c r="U26" s="15">
        <v>352</v>
      </c>
      <c r="V26" s="15">
        <v>445</v>
      </c>
      <c r="W26" s="15">
        <v>609</v>
      </c>
      <c r="X26" s="15">
        <v>241</v>
      </c>
      <c r="Y26" s="15">
        <v>376</v>
      </c>
      <c r="Z26" s="15">
        <v>484</v>
      </c>
      <c r="AA26" s="15">
        <v>614</v>
      </c>
      <c r="AB26" s="15">
        <v>837</v>
      </c>
    </row>
    <row r="27" spans="1:28" x14ac:dyDescent="0.3">
      <c r="A27" s="2">
        <v>18</v>
      </c>
      <c r="B27" s="25">
        <v>700</v>
      </c>
      <c r="C27" s="24" t="s">
        <v>27</v>
      </c>
      <c r="D27" s="15">
        <v>105</v>
      </c>
      <c r="E27" s="15">
        <v>170</v>
      </c>
      <c r="F27" s="15">
        <v>239</v>
      </c>
      <c r="G27" s="15">
        <v>297</v>
      </c>
      <c r="H27" s="15">
        <v>415</v>
      </c>
      <c r="I27" s="15">
        <v>137</v>
      </c>
      <c r="J27" s="15">
        <v>221</v>
      </c>
      <c r="K27" s="15">
        <v>300</v>
      </c>
      <c r="L27" s="15">
        <v>375</v>
      </c>
      <c r="M27" s="15">
        <v>520</v>
      </c>
      <c r="N27" s="15">
        <v>169</v>
      </c>
      <c r="O27" s="15">
        <v>269</v>
      </c>
      <c r="P27" s="15">
        <v>358</v>
      </c>
      <c r="Q27" s="15">
        <v>449</v>
      </c>
      <c r="R27" s="15">
        <v>618</v>
      </c>
      <c r="S27" s="15">
        <v>200</v>
      </c>
      <c r="T27" s="15">
        <v>314</v>
      </c>
      <c r="U27" s="15">
        <v>411</v>
      </c>
      <c r="V27" s="15">
        <v>519</v>
      </c>
      <c r="W27" s="15">
        <v>710</v>
      </c>
      <c r="X27" s="15">
        <v>281</v>
      </c>
      <c r="Y27" s="15">
        <v>439</v>
      </c>
      <c r="Z27" s="15">
        <v>565</v>
      </c>
      <c r="AA27" s="15">
        <v>717</v>
      </c>
      <c r="AB27" s="15">
        <v>976</v>
      </c>
    </row>
    <row r="28" spans="1:28" x14ac:dyDescent="0.3">
      <c r="A28" s="2">
        <v>18</v>
      </c>
      <c r="B28" s="25">
        <v>800</v>
      </c>
      <c r="C28" s="24" t="s">
        <v>27</v>
      </c>
      <c r="D28" s="15">
        <v>120</v>
      </c>
      <c r="E28" s="15">
        <v>194</v>
      </c>
      <c r="F28" s="15">
        <v>274</v>
      </c>
      <c r="G28" s="15">
        <v>339</v>
      </c>
      <c r="H28" s="15">
        <v>474</v>
      </c>
      <c r="I28" s="15">
        <v>157</v>
      </c>
      <c r="J28" s="15">
        <v>252</v>
      </c>
      <c r="K28" s="15">
        <v>343</v>
      </c>
      <c r="L28" s="15">
        <v>429</v>
      </c>
      <c r="M28" s="15">
        <v>594</v>
      </c>
      <c r="N28" s="15">
        <v>193</v>
      </c>
      <c r="O28" s="15">
        <v>307</v>
      </c>
      <c r="P28" s="15">
        <v>409</v>
      </c>
      <c r="Q28" s="15">
        <v>513</v>
      </c>
      <c r="R28" s="15">
        <v>706</v>
      </c>
      <c r="S28" s="15">
        <v>228</v>
      </c>
      <c r="T28" s="15">
        <v>359</v>
      </c>
      <c r="U28" s="15">
        <v>470</v>
      </c>
      <c r="V28" s="15">
        <v>594</v>
      </c>
      <c r="W28" s="15">
        <v>812</v>
      </c>
      <c r="X28" s="15">
        <v>321</v>
      </c>
      <c r="Y28" s="15">
        <v>502</v>
      </c>
      <c r="Z28" s="15">
        <v>645</v>
      </c>
      <c r="AA28" s="15">
        <v>819</v>
      </c>
      <c r="AB28" s="15">
        <v>1116</v>
      </c>
    </row>
    <row r="29" spans="1:28" x14ac:dyDescent="0.3">
      <c r="A29" s="2">
        <v>18</v>
      </c>
      <c r="B29" s="25">
        <v>900</v>
      </c>
      <c r="C29" s="24" t="s">
        <v>27</v>
      </c>
      <c r="D29" s="15">
        <v>135</v>
      </c>
      <c r="E29" s="15">
        <v>218</v>
      </c>
      <c r="F29" s="15">
        <v>308</v>
      </c>
      <c r="G29" s="15">
        <v>382</v>
      </c>
      <c r="H29" s="15">
        <v>534</v>
      </c>
      <c r="I29" s="15">
        <v>177</v>
      </c>
      <c r="J29" s="15">
        <v>284</v>
      </c>
      <c r="K29" s="15">
        <v>386</v>
      </c>
      <c r="L29" s="15">
        <v>482</v>
      </c>
      <c r="M29" s="15">
        <v>668</v>
      </c>
      <c r="N29" s="15">
        <v>217</v>
      </c>
      <c r="O29" s="15">
        <v>345</v>
      </c>
      <c r="P29" s="15">
        <v>460</v>
      </c>
      <c r="Q29" s="15">
        <v>578</v>
      </c>
      <c r="R29" s="15">
        <v>795</v>
      </c>
      <c r="S29" s="15">
        <v>257</v>
      </c>
      <c r="T29" s="15">
        <v>404</v>
      </c>
      <c r="U29" s="15">
        <v>528</v>
      </c>
      <c r="V29" s="15">
        <v>668</v>
      </c>
      <c r="W29" s="15">
        <v>913</v>
      </c>
      <c r="X29" s="15">
        <v>361</v>
      </c>
      <c r="Y29" s="15">
        <v>564</v>
      </c>
      <c r="Z29" s="15">
        <v>726</v>
      </c>
      <c r="AA29" s="15">
        <v>922</v>
      </c>
      <c r="AB29" s="15">
        <v>1255</v>
      </c>
    </row>
    <row r="30" spans="1:28" x14ac:dyDescent="0.3">
      <c r="A30" s="2">
        <v>18</v>
      </c>
      <c r="B30" s="25">
        <v>1000</v>
      </c>
      <c r="C30" s="24" t="s">
        <v>27</v>
      </c>
      <c r="D30" s="15">
        <v>150</v>
      </c>
      <c r="E30" s="15">
        <v>243</v>
      </c>
      <c r="F30" s="15">
        <v>342</v>
      </c>
      <c r="G30" s="15">
        <v>424</v>
      </c>
      <c r="H30" s="15">
        <v>593</v>
      </c>
      <c r="I30" s="15">
        <v>196</v>
      </c>
      <c r="J30" s="15">
        <v>315</v>
      </c>
      <c r="K30" s="15">
        <v>429</v>
      </c>
      <c r="L30" s="15">
        <v>536</v>
      </c>
      <c r="M30" s="15">
        <v>743</v>
      </c>
      <c r="N30" s="15">
        <v>241</v>
      </c>
      <c r="O30" s="15">
        <v>384</v>
      </c>
      <c r="P30" s="15">
        <v>511</v>
      </c>
      <c r="Q30" s="15">
        <v>642</v>
      </c>
      <c r="R30" s="15">
        <v>883</v>
      </c>
      <c r="S30" s="15">
        <v>285</v>
      </c>
      <c r="T30" s="15">
        <v>449</v>
      </c>
      <c r="U30" s="15">
        <v>587</v>
      </c>
      <c r="V30" s="15">
        <v>742</v>
      </c>
      <c r="W30" s="15">
        <v>1015</v>
      </c>
      <c r="X30" s="15">
        <v>401</v>
      </c>
      <c r="Y30" s="15">
        <v>627</v>
      </c>
      <c r="Z30" s="15">
        <v>807</v>
      </c>
      <c r="AA30" s="15">
        <v>1024</v>
      </c>
      <c r="AB30" s="15">
        <v>1394</v>
      </c>
    </row>
    <row r="31" spans="1:28" x14ac:dyDescent="0.3">
      <c r="A31" s="2">
        <v>18</v>
      </c>
      <c r="B31" s="25">
        <v>1100</v>
      </c>
      <c r="C31" s="24" t="s">
        <v>27</v>
      </c>
      <c r="D31" s="15">
        <v>166</v>
      </c>
      <c r="E31" s="15">
        <v>267</v>
      </c>
      <c r="F31" s="15">
        <v>376</v>
      </c>
      <c r="G31" s="15">
        <v>467</v>
      </c>
      <c r="H31" s="15">
        <v>652</v>
      </c>
      <c r="I31" s="15">
        <v>216</v>
      </c>
      <c r="J31" s="15">
        <v>347</v>
      </c>
      <c r="K31" s="15">
        <v>472</v>
      </c>
      <c r="L31" s="15">
        <v>590</v>
      </c>
      <c r="M31" s="15">
        <v>817</v>
      </c>
      <c r="N31" s="15">
        <v>265</v>
      </c>
      <c r="O31" s="15">
        <v>422</v>
      </c>
      <c r="P31" s="15">
        <v>562</v>
      </c>
      <c r="Q31" s="15">
        <v>706</v>
      </c>
      <c r="R31" s="15">
        <v>971</v>
      </c>
      <c r="S31" s="15">
        <v>314</v>
      </c>
      <c r="T31" s="15">
        <v>494</v>
      </c>
      <c r="U31" s="15">
        <v>646</v>
      </c>
      <c r="V31" s="15">
        <v>816</v>
      </c>
      <c r="W31" s="15">
        <v>1116</v>
      </c>
      <c r="X31" s="15">
        <v>441</v>
      </c>
      <c r="Y31" s="15">
        <v>690</v>
      </c>
      <c r="Z31" s="15">
        <v>887</v>
      </c>
      <c r="AA31" s="15">
        <v>1126</v>
      </c>
      <c r="AB31" s="15">
        <v>1534</v>
      </c>
    </row>
    <row r="32" spans="1:28" x14ac:dyDescent="0.3">
      <c r="A32" s="2">
        <v>18</v>
      </c>
      <c r="B32" s="25">
        <v>1200</v>
      </c>
      <c r="C32" s="24" t="s">
        <v>27</v>
      </c>
      <c r="D32" s="15">
        <v>181</v>
      </c>
      <c r="E32" s="15">
        <v>291</v>
      </c>
      <c r="F32" s="15">
        <v>411</v>
      </c>
      <c r="G32" s="15">
        <v>509</v>
      </c>
      <c r="H32" s="15">
        <v>712</v>
      </c>
      <c r="I32" s="15">
        <v>235</v>
      </c>
      <c r="J32" s="15">
        <v>378</v>
      </c>
      <c r="K32" s="15">
        <v>515</v>
      </c>
      <c r="L32" s="15">
        <v>643</v>
      </c>
      <c r="M32" s="15">
        <v>891</v>
      </c>
      <c r="N32" s="15">
        <v>289</v>
      </c>
      <c r="O32" s="15">
        <v>461</v>
      </c>
      <c r="P32" s="15">
        <v>613</v>
      </c>
      <c r="Q32" s="15">
        <v>770</v>
      </c>
      <c r="R32" s="15">
        <v>1060</v>
      </c>
      <c r="S32" s="15">
        <v>342</v>
      </c>
      <c r="T32" s="15">
        <v>539</v>
      </c>
      <c r="U32" s="15">
        <v>705</v>
      </c>
      <c r="V32" s="15">
        <v>891</v>
      </c>
      <c r="W32" s="15">
        <v>1218</v>
      </c>
      <c r="X32" s="15">
        <v>482</v>
      </c>
      <c r="Y32" s="15">
        <v>752</v>
      </c>
      <c r="Z32" s="15">
        <v>968</v>
      </c>
      <c r="AA32" s="15">
        <v>1229</v>
      </c>
      <c r="AB32" s="15">
        <v>1673</v>
      </c>
    </row>
    <row r="33" spans="1:28" x14ac:dyDescent="0.3">
      <c r="A33" s="2">
        <v>18</v>
      </c>
      <c r="B33" s="25">
        <v>1300</v>
      </c>
      <c r="C33" s="24" t="s">
        <v>27</v>
      </c>
      <c r="D33" s="15">
        <v>196</v>
      </c>
      <c r="E33" s="15">
        <v>316</v>
      </c>
      <c r="F33" s="15">
        <v>445</v>
      </c>
      <c r="G33" s="15">
        <v>552</v>
      </c>
      <c r="H33" s="15">
        <v>771</v>
      </c>
      <c r="I33" s="15">
        <v>255</v>
      </c>
      <c r="J33" s="15">
        <v>410</v>
      </c>
      <c r="K33" s="15">
        <v>558</v>
      </c>
      <c r="L33" s="15">
        <v>697</v>
      </c>
      <c r="M33" s="15">
        <v>965</v>
      </c>
      <c r="N33" s="15">
        <v>314</v>
      </c>
      <c r="O33" s="15">
        <v>499</v>
      </c>
      <c r="P33" s="15">
        <v>664</v>
      </c>
      <c r="Q33" s="15">
        <v>834</v>
      </c>
      <c r="R33" s="15">
        <v>1148</v>
      </c>
      <c r="S33" s="15">
        <v>371</v>
      </c>
      <c r="T33" s="15">
        <v>583</v>
      </c>
      <c r="U33" s="15">
        <v>763</v>
      </c>
      <c r="V33" s="15">
        <v>965</v>
      </c>
      <c r="W33" s="15">
        <v>1319</v>
      </c>
      <c r="X33" s="15">
        <v>522</v>
      </c>
      <c r="Y33" s="15">
        <v>815</v>
      </c>
      <c r="Z33" s="15">
        <v>1048</v>
      </c>
      <c r="AA33" s="15">
        <v>1331</v>
      </c>
      <c r="AB33" s="15">
        <v>1813</v>
      </c>
    </row>
    <row r="34" spans="1:28" x14ac:dyDescent="0.3">
      <c r="A34" s="2">
        <v>18</v>
      </c>
      <c r="B34" s="25">
        <v>1400</v>
      </c>
      <c r="C34" s="24" t="s">
        <v>27</v>
      </c>
      <c r="D34" s="15">
        <v>211</v>
      </c>
      <c r="E34" s="15">
        <v>340</v>
      </c>
      <c r="F34" s="15">
        <v>479</v>
      </c>
      <c r="G34" s="15">
        <v>594</v>
      </c>
      <c r="H34" s="15">
        <v>830</v>
      </c>
      <c r="I34" s="15">
        <v>275</v>
      </c>
      <c r="J34" s="15">
        <v>441</v>
      </c>
      <c r="K34" s="15">
        <v>601</v>
      </c>
      <c r="L34" s="15">
        <v>751</v>
      </c>
      <c r="M34" s="15">
        <v>1040</v>
      </c>
      <c r="N34" s="15">
        <v>338</v>
      </c>
      <c r="O34" s="15">
        <v>537</v>
      </c>
      <c r="P34" s="15">
        <v>715</v>
      </c>
      <c r="Q34" s="15">
        <v>899</v>
      </c>
      <c r="R34" s="15">
        <v>1236</v>
      </c>
      <c r="S34" s="15">
        <v>399</v>
      </c>
      <c r="T34" s="15">
        <v>628</v>
      </c>
      <c r="U34" s="15">
        <v>822</v>
      </c>
      <c r="V34" s="15">
        <v>1039</v>
      </c>
      <c r="W34" s="15">
        <v>1421</v>
      </c>
      <c r="X34" s="15">
        <v>562</v>
      </c>
      <c r="Y34" s="15">
        <v>878</v>
      </c>
      <c r="Z34" s="15">
        <v>1129</v>
      </c>
      <c r="AA34" s="15">
        <v>1433</v>
      </c>
      <c r="AB34" s="15">
        <v>1952</v>
      </c>
    </row>
    <row r="35" spans="1:28" x14ac:dyDescent="0.3">
      <c r="A35" s="2">
        <v>18</v>
      </c>
      <c r="B35" s="25">
        <v>1600</v>
      </c>
      <c r="C35" s="24" t="s">
        <v>27</v>
      </c>
      <c r="D35" s="15">
        <v>241</v>
      </c>
      <c r="E35" s="15">
        <v>388</v>
      </c>
      <c r="F35" s="15">
        <v>547</v>
      </c>
      <c r="G35" s="15">
        <v>679</v>
      </c>
      <c r="H35" s="15">
        <v>949</v>
      </c>
      <c r="I35" s="15">
        <v>314</v>
      </c>
      <c r="J35" s="15">
        <v>504</v>
      </c>
      <c r="K35" s="15">
        <v>687</v>
      </c>
      <c r="L35" s="15">
        <v>858</v>
      </c>
      <c r="M35" s="15">
        <v>1188</v>
      </c>
      <c r="N35" s="15">
        <v>386</v>
      </c>
      <c r="O35" s="15">
        <v>614</v>
      </c>
      <c r="P35" s="15">
        <v>817</v>
      </c>
      <c r="Q35" s="15">
        <v>1027</v>
      </c>
      <c r="R35" s="15">
        <v>1413</v>
      </c>
      <c r="S35" s="15">
        <v>456</v>
      </c>
      <c r="T35" s="15">
        <v>718</v>
      </c>
      <c r="U35" s="15">
        <v>940</v>
      </c>
      <c r="V35" s="15">
        <v>1187</v>
      </c>
      <c r="W35" s="15">
        <v>1624</v>
      </c>
      <c r="X35" s="15">
        <v>642</v>
      </c>
      <c r="Y35" s="15">
        <v>1003</v>
      </c>
      <c r="Z35" s="15">
        <v>1290</v>
      </c>
      <c r="AA35" s="15">
        <v>1638</v>
      </c>
      <c r="AB35" s="15">
        <v>2231</v>
      </c>
    </row>
    <row r="36" spans="1:28" x14ac:dyDescent="0.3">
      <c r="A36" s="2">
        <v>18</v>
      </c>
      <c r="B36" s="25">
        <v>1800</v>
      </c>
      <c r="C36" s="24" t="s">
        <v>27</v>
      </c>
      <c r="D36" s="15">
        <v>271</v>
      </c>
      <c r="E36" s="15">
        <v>437</v>
      </c>
      <c r="F36" s="15">
        <v>616</v>
      </c>
      <c r="G36" s="15">
        <v>764</v>
      </c>
      <c r="H36" s="15">
        <v>1067</v>
      </c>
      <c r="I36" s="15">
        <v>353</v>
      </c>
      <c r="J36" s="15">
        <v>567</v>
      </c>
      <c r="K36" s="15">
        <v>773</v>
      </c>
      <c r="L36" s="15">
        <v>965</v>
      </c>
      <c r="M36" s="15">
        <v>1337</v>
      </c>
      <c r="N36" s="15">
        <v>434</v>
      </c>
      <c r="O36" s="15">
        <v>691</v>
      </c>
      <c r="P36" s="15">
        <v>920</v>
      </c>
      <c r="Q36" s="15">
        <v>1155</v>
      </c>
      <c r="R36" s="15">
        <v>1589</v>
      </c>
      <c r="S36" s="15">
        <v>513</v>
      </c>
      <c r="T36" s="15">
        <v>808</v>
      </c>
      <c r="U36" s="15">
        <v>1057</v>
      </c>
      <c r="V36" s="15">
        <v>1336</v>
      </c>
      <c r="W36" s="15">
        <v>1827</v>
      </c>
      <c r="X36" s="15">
        <v>722</v>
      </c>
      <c r="Y36" s="15">
        <v>1129</v>
      </c>
      <c r="Z36" s="15">
        <v>1452</v>
      </c>
      <c r="AA36" s="15">
        <v>1843</v>
      </c>
      <c r="AB36" s="15">
        <v>2510</v>
      </c>
    </row>
    <row r="37" spans="1:28" x14ac:dyDescent="0.3">
      <c r="A37" s="2">
        <v>18</v>
      </c>
      <c r="B37" s="25">
        <v>2000</v>
      </c>
      <c r="C37" s="24" t="s">
        <v>27</v>
      </c>
      <c r="D37" s="15">
        <v>301</v>
      </c>
      <c r="E37" s="15">
        <v>485</v>
      </c>
      <c r="F37" s="15">
        <v>684</v>
      </c>
      <c r="G37" s="15">
        <v>849</v>
      </c>
      <c r="H37" s="15">
        <v>1186</v>
      </c>
      <c r="I37" s="15">
        <v>392</v>
      </c>
      <c r="J37" s="15">
        <v>630</v>
      </c>
      <c r="K37" s="15">
        <v>858</v>
      </c>
      <c r="L37" s="15">
        <v>1072</v>
      </c>
      <c r="M37" s="15">
        <v>1485</v>
      </c>
      <c r="N37" s="15">
        <v>482</v>
      </c>
      <c r="O37" s="15">
        <v>768</v>
      </c>
      <c r="P37" s="15">
        <v>1022</v>
      </c>
      <c r="Q37" s="15">
        <v>1284</v>
      </c>
      <c r="R37" s="15">
        <v>1766</v>
      </c>
      <c r="S37" s="15">
        <v>571</v>
      </c>
      <c r="T37" s="15">
        <v>898</v>
      </c>
      <c r="U37" s="15">
        <v>1174</v>
      </c>
      <c r="V37" s="15">
        <v>1484</v>
      </c>
      <c r="W37" s="15">
        <v>2030</v>
      </c>
      <c r="X37" s="15">
        <v>803</v>
      </c>
      <c r="Y37" s="15">
        <v>1254</v>
      </c>
      <c r="Z37" s="15">
        <v>1613</v>
      </c>
      <c r="AA37" s="15">
        <v>2048</v>
      </c>
      <c r="AB37" s="15">
        <v>2789</v>
      </c>
    </row>
    <row r="38" spans="1:28" x14ac:dyDescent="0.3">
      <c r="A38" s="2">
        <v>18</v>
      </c>
      <c r="B38" s="25">
        <v>2300</v>
      </c>
      <c r="C38" s="24" t="s">
        <v>27</v>
      </c>
      <c r="D38" s="15">
        <v>346</v>
      </c>
      <c r="E38" s="15">
        <v>558</v>
      </c>
      <c r="F38" s="15">
        <v>787</v>
      </c>
      <c r="G38" s="15">
        <v>976</v>
      </c>
      <c r="H38" s="15">
        <v>1364</v>
      </c>
      <c r="I38" s="15">
        <v>451</v>
      </c>
      <c r="J38" s="15">
        <v>725</v>
      </c>
      <c r="K38" s="15">
        <v>987</v>
      </c>
      <c r="L38" s="15">
        <v>1233</v>
      </c>
      <c r="M38" s="15">
        <v>1708</v>
      </c>
      <c r="N38" s="15">
        <v>555</v>
      </c>
      <c r="O38" s="15">
        <v>883</v>
      </c>
      <c r="P38" s="15">
        <v>1175</v>
      </c>
      <c r="Q38" s="15">
        <v>1476</v>
      </c>
      <c r="R38" s="15">
        <v>2031</v>
      </c>
      <c r="S38" s="15">
        <v>656</v>
      </c>
      <c r="T38" s="15">
        <v>1032</v>
      </c>
      <c r="U38" s="15">
        <v>1351</v>
      </c>
      <c r="V38" s="15">
        <v>1707</v>
      </c>
      <c r="W38" s="15">
        <v>2334</v>
      </c>
      <c r="X38" s="15">
        <v>923</v>
      </c>
      <c r="Y38" s="15">
        <v>1442</v>
      </c>
      <c r="Z38" s="15">
        <v>1855</v>
      </c>
      <c r="AA38" s="15">
        <v>2355</v>
      </c>
      <c r="AB38" s="15">
        <v>3207</v>
      </c>
    </row>
    <row r="39" spans="1:28" x14ac:dyDescent="0.3">
      <c r="A39" s="2">
        <v>18</v>
      </c>
      <c r="B39" s="25">
        <v>2400</v>
      </c>
      <c r="C39" s="24" t="s">
        <v>27</v>
      </c>
      <c r="D39" s="15">
        <v>361</v>
      </c>
      <c r="E39" s="15">
        <v>583</v>
      </c>
      <c r="F39" s="15">
        <v>821</v>
      </c>
      <c r="G39" s="15">
        <v>1018</v>
      </c>
      <c r="H39" s="15">
        <v>1423</v>
      </c>
      <c r="I39" s="15">
        <v>471</v>
      </c>
      <c r="J39" s="15">
        <v>757</v>
      </c>
      <c r="K39" s="15">
        <v>1030</v>
      </c>
      <c r="L39" s="15">
        <v>1287</v>
      </c>
      <c r="M39" s="15">
        <v>1782</v>
      </c>
      <c r="N39" s="15">
        <v>579</v>
      </c>
      <c r="O39" s="15">
        <v>921</v>
      </c>
      <c r="P39" s="15">
        <v>1226</v>
      </c>
      <c r="Q39" s="15">
        <v>1540</v>
      </c>
      <c r="R39" s="15">
        <v>2119</v>
      </c>
      <c r="S39" s="15">
        <v>685</v>
      </c>
      <c r="T39" s="15">
        <v>1077</v>
      </c>
      <c r="U39" s="15">
        <v>1409</v>
      </c>
      <c r="V39" s="15">
        <v>1781</v>
      </c>
      <c r="W39" s="15">
        <v>2436</v>
      </c>
      <c r="X39" s="15">
        <v>963</v>
      </c>
      <c r="Y39" s="15">
        <v>1505</v>
      </c>
      <c r="Z39" s="15">
        <v>1936</v>
      </c>
      <c r="AA39" s="15">
        <v>2457</v>
      </c>
      <c r="AB39" s="15">
        <v>3347</v>
      </c>
    </row>
    <row r="40" spans="1:28" x14ac:dyDescent="0.3">
      <c r="A40" s="2">
        <v>18</v>
      </c>
      <c r="B40" s="25">
        <v>2600</v>
      </c>
      <c r="C40" s="24" t="s">
        <v>27</v>
      </c>
      <c r="D40" s="15">
        <v>391</v>
      </c>
      <c r="E40" s="15">
        <v>631</v>
      </c>
      <c r="F40" s="15">
        <v>890</v>
      </c>
      <c r="G40" s="15">
        <v>1103</v>
      </c>
      <c r="H40" s="15">
        <v>1542</v>
      </c>
      <c r="I40" s="15">
        <v>510</v>
      </c>
      <c r="J40" s="15">
        <v>820</v>
      </c>
      <c r="K40" s="15">
        <v>1116</v>
      </c>
      <c r="L40" s="15">
        <v>1394</v>
      </c>
      <c r="M40" s="15">
        <v>1931</v>
      </c>
      <c r="N40" s="15">
        <v>627</v>
      </c>
      <c r="O40" s="15">
        <v>998</v>
      </c>
      <c r="P40" s="15">
        <v>1328</v>
      </c>
      <c r="Q40" s="15">
        <v>1669</v>
      </c>
      <c r="R40" s="15">
        <v>2296</v>
      </c>
      <c r="S40" s="15">
        <v>742</v>
      </c>
      <c r="T40" s="15">
        <v>1167</v>
      </c>
      <c r="U40" s="15">
        <v>1527</v>
      </c>
      <c r="V40" s="15">
        <v>1930</v>
      </c>
      <c r="W40" s="15">
        <v>2639</v>
      </c>
      <c r="X40" s="15">
        <v>1043</v>
      </c>
      <c r="Y40" s="15">
        <v>1630</v>
      </c>
      <c r="Z40" s="15">
        <v>2097</v>
      </c>
      <c r="AA40" s="15">
        <v>2662</v>
      </c>
      <c r="AB40" s="15">
        <v>3626</v>
      </c>
    </row>
    <row r="41" spans="1:28" x14ac:dyDescent="0.3">
      <c r="A41" s="2">
        <v>18</v>
      </c>
      <c r="B41" s="26">
        <v>2800</v>
      </c>
      <c r="C41" s="24" t="s">
        <v>27</v>
      </c>
      <c r="D41" s="15">
        <v>421</v>
      </c>
      <c r="E41" s="15">
        <v>680</v>
      </c>
      <c r="F41" s="15">
        <v>958</v>
      </c>
      <c r="G41" s="15">
        <v>1188</v>
      </c>
      <c r="H41" s="15">
        <v>1660</v>
      </c>
      <c r="I41" s="15">
        <v>549</v>
      </c>
      <c r="J41" s="15">
        <v>883</v>
      </c>
      <c r="K41" s="15">
        <v>1202</v>
      </c>
      <c r="L41" s="15">
        <v>1501</v>
      </c>
      <c r="M41" s="15">
        <v>2079</v>
      </c>
      <c r="N41" s="15">
        <v>675</v>
      </c>
      <c r="O41" s="15">
        <v>1075</v>
      </c>
      <c r="P41" s="15">
        <v>1431</v>
      </c>
      <c r="Q41" s="15">
        <v>1797</v>
      </c>
      <c r="R41" s="15">
        <v>2472</v>
      </c>
      <c r="S41" s="15">
        <v>799</v>
      </c>
      <c r="T41" s="15">
        <v>1257</v>
      </c>
      <c r="U41" s="15">
        <v>1644</v>
      </c>
      <c r="V41" s="15">
        <v>2078</v>
      </c>
      <c r="W41" s="15">
        <v>2842</v>
      </c>
      <c r="X41" s="15">
        <v>1124</v>
      </c>
      <c r="Y41" s="15">
        <v>1756</v>
      </c>
      <c r="Z41" s="15">
        <v>2258</v>
      </c>
      <c r="AA41" s="15">
        <v>2867</v>
      </c>
      <c r="AB41" s="15">
        <v>3904</v>
      </c>
    </row>
    <row r="42" spans="1:28" x14ac:dyDescent="0.3">
      <c r="A42" s="2">
        <v>18</v>
      </c>
      <c r="B42" s="26">
        <v>3000</v>
      </c>
      <c r="C42" s="24" t="s">
        <v>27</v>
      </c>
      <c r="D42" s="15">
        <v>451</v>
      </c>
      <c r="E42" s="15">
        <v>728</v>
      </c>
      <c r="F42" s="15">
        <v>1026</v>
      </c>
      <c r="G42" s="15">
        <v>1273</v>
      </c>
      <c r="H42" s="15">
        <v>1779</v>
      </c>
      <c r="I42" s="15">
        <v>589</v>
      </c>
      <c r="J42" s="15">
        <v>946</v>
      </c>
      <c r="K42" s="15">
        <v>1288</v>
      </c>
      <c r="L42" s="15">
        <v>1608</v>
      </c>
      <c r="M42" s="15">
        <v>2228</v>
      </c>
      <c r="N42" s="15">
        <v>723</v>
      </c>
      <c r="O42" s="15">
        <v>1151</v>
      </c>
      <c r="P42" s="15">
        <v>1533</v>
      </c>
      <c r="Q42" s="15">
        <v>1926</v>
      </c>
      <c r="R42" s="15">
        <v>2649</v>
      </c>
      <c r="S42" s="15">
        <v>856</v>
      </c>
      <c r="T42" s="15">
        <v>1346</v>
      </c>
      <c r="U42" s="15">
        <v>1762</v>
      </c>
      <c r="V42" s="15">
        <v>2226</v>
      </c>
      <c r="W42" s="15">
        <v>3045</v>
      </c>
      <c r="X42" s="15">
        <v>1204</v>
      </c>
      <c r="Y42" s="15">
        <v>1881</v>
      </c>
      <c r="Z42" s="15">
        <v>2420</v>
      </c>
      <c r="AA42" s="15">
        <v>3072</v>
      </c>
      <c r="AB42" s="15">
        <v>4183</v>
      </c>
    </row>
    <row r="43" spans="1:28" x14ac:dyDescent="0.3">
      <c r="A43" s="99">
        <v>20</v>
      </c>
      <c r="B43" s="23">
        <v>400</v>
      </c>
      <c r="C43" s="24" t="s">
        <v>27</v>
      </c>
      <c r="D43" s="15">
        <v>54</v>
      </c>
      <c r="E43" s="15">
        <v>88</v>
      </c>
      <c r="F43" s="15">
        <v>124</v>
      </c>
      <c r="G43" s="15">
        <v>153</v>
      </c>
      <c r="H43" s="15">
        <v>214</v>
      </c>
      <c r="I43" s="15">
        <v>71</v>
      </c>
      <c r="J43" s="15">
        <v>114</v>
      </c>
      <c r="K43" s="15">
        <v>155</v>
      </c>
      <c r="L43" s="15">
        <v>193</v>
      </c>
      <c r="M43" s="15">
        <v>268</v>
      </c>
      <c r="N43" s="15">
        <v>87</v>
      </c>
      <c r="O43" s="15">
        <v>138</v>
      </c>
      <c r="P43" s="15">
        <v>184</v>
      </c>
      <c r="Q43" s="15">
        <v>231</v>
      </c>
      <c r="R43" s="15">
        <v>318</v>
      </c>
      <c r="S43" s="15">
        <v>103</v>
      </c>
      <c r="T43" s="15">
        <v>162</v>
      </c>
      <c r="U43" s="15">
        <v>212</v>
      </c>
      <c r="V43" s="15">
        <v>267</v>
      </c>
      <c r="W43" s="15">
        <v>365</v>
      </c>
      <c r="X43" s="15">
        <v>145</v>
      </c>
      <c r="Y43" s="15">
        <v>226</v>
      </c>
      <c r="Z43" s="15">
        <v>290</v>
      </c>
      <c r="AA43" s="15">
        <v>368</v>
      </c>
      <c r="AB43" s="15">
        <v>501</v>
      </c>
    </row>
    <row r="44" spans="1:28" x14ac:dyDescent="0.3">
      <c r="A44" s="2">
        <v>20</v>
      </c>
      <c r="B44" s="25">
        <v>500</v>
      </c>
      <c r="C44" s="24" t="s">
        <v>27</v>
      </c>
      <c r="D44" s="15">
        <v>68</v>
      </c>
      <c r="E44" s="15">
        <v>110</v>
      </c>
      <c r="F44" s="15">
        <v>155</v>
      </c>
      <c r="G44" s="15">
        <v>191</v>
      </c>
      <c r="H44" s="15">
        <v>267</v>
      </c>
      <c r="I44" s="15">
        <v>88</v>
      </c>
      <c r="J44" s="15">
        <v>142</v>
      </c>
      <c r="K44" s="15">
        <v>194</v>
      </c>
      <c r="L44" s="15">
        <v>242</v>
      </c>
      <c r="M44" s="15">
        <v>334</v>
      </c>
      <c r="N44" s="15">
        <v>109</v>
      </c>
      <c r="O44" s="15">
        <v>173</v>
      </c>
      <c r="P44" s="15">
        <v>230</v>
      </c>
      <c r="Q44" s="15">
        <v>289</v>
      </c>
      <c r="R44" s="15">
        <v>397</v>
      </c>
      <c r="S44" s="15">
        <v>129</v>
      </c>
      <c r="T44" s="15">
        <v>202</v>
      </c>
      <c r="U44" s="15">
        <v>265</v>
      </c>
      <c r="V44" s="15">
        <v>334</v>
      </c>
      <c r="W44" s="15">
        <v>456</v>
      </c>
      <c r="X44" s="15">
        <v>181</v>
      </c>
      <c r="Y44" s="15">
        <v>283</v>
      </c>
      <c r="Z44" s="15">
        <v>363</v>
      </c>
      <c r="AA44" s="15">
        <v>460</v>
      </c>
      <c r="AB44" s="15">
        <v>626</v>
      </c>
    </row>
    <row r="45" spans="1:28" x14ac:dyDescent="0.3">
      <c r="A45" s="2">
        <v>20</v>
      </c>
      <c r="B45" s="25">
        <v>600</v>
      </c>
      <c r="C45" s="24" t="s">
        <v>27</v>
      </c>
      <c r="D45" s="15">
        <v>81</v>
      </c>
      <c r="E45" s="15">
        <v>131</v>
      </c>
      <c r="F45" s="15">
        <v>186</v>
      </c>
      <c r="G45" s="15">
        <v>230</v>
      </c>
      <c r="H45" s="15">
        <v>321</v>
      </c>
      <c r="I45" s="15">
        <v>106</v>
      </c>
      <c r="J45" s="15">
        <v>171</v>
      </c>
      <c r="K45" s="15">
        <v>233</v>
      </c>
      <c r="L45" s="15">
        <v>290</v>
      </c>
      <c r="M45" s="15">
        <v>401</v>
      </c>
      <c r="N45" s="15">
        <v>130</v>
      </c>
      <c r="O45" s="15">
        <v>208</v>
      </c>
      <c r="P45" s="15">
        <v>276</v>
      </c>
      <c r="Q45" s="15">
        <v>347</v>
      </c>
      <c r="R45" s="15">
        <v>477</v>
      </c>
      <c r="S45" s="15">
        <v>155</v>
      </c>
      <c r="T45" s="15">
        <v>243</v>
      </c>
      <c r="U45" s="15">
        <v>317</v>
      </c>
      <c r="V45" s="15">
        <v>401</v>
      </c>
      <c r="W45" s="15">
        <v>547</v>
      </c>
      <c r="X45" s="15">
        <v>217</v>
      </c>
      <c r="Y45" s="15">
        <v>339</v>
      </c>
      <c r="Z45" s="15">
        <v>435</v>
      </c>
      <c r="AA45" s="15">
        <v>552</v>
      </c>
      <c r="AB45" s="15">
        <v>751</v>
      </c>
    </row>
    <row r="46" spans="1:28" x14ac:dyDescent="0.3">
      <c r="A46" s="2">
        <v>20</v>
      </c>
      <c r="B46" s="25">
        <v>700</v>
      </c>
      <c r="C46" s="24" t="s">
        <v>27</v>
      </c>
      <c r="D46" s="15">
        <v>95</v>
      </c>
      <c r="E46" s="15">
        <v>153</v>
      </c>
      <c r="F46" s="15">
        <v>216</v>
      </c>
      <c r="G46" s="15">
        <v>268</v>
      </c>
      <c r="H46" s="15">
        <v>374</v>
      </c>
      <c r="I46" s="15">
        <v>124</v>
      </c>
      <c r="J46" s="15">
        <v>199</v>
      </c>
      <c r="K46" s="15">
        <v>271</v>
      </c>
      <c r="L46" s="15">
        <v>338</v>
      </c>
      <c r="M46" s="15">
        <v>468</v>
      </c>
      <c r="N46" s="15">
        <v>152</v>
      </c>
      <c r="O46" s="15">
        <v>242</v>
      </c>
      <c r="P46" s="15">
        <v>323</v>
      </c>
      <c r="Q46" s="15">
        <v>405</v>
      </c>
      <c r="R46" s="15">
        <v>556</v>
      </c>
      <c r="S46" s="15">
        <v>180</v>
      </c>
      <c r="T46" s="15">
        <v>283</v>
      </c>
      <c r="U46" s="15">
        <v>370</v>
      </c>
      <c r="V46" s="15">
        <v>468</v>
      </c>
      <c r="W46" s="15">
        <v>639</v>
      </c>
      <c r="X46" s="15">
        <v>254</v>
      </c>
      <c r="Y46" s="15">
        <v>396</v>
      </c>
      <c r="Z46" s="15">
        <v>508</v>
      </c>
      <c r="AA46" s="15">
        <v>644</v>
      </c>
      <c r="AB46" s="15">
        <v>877</v>
      </c>
    </row>
    <row r="47" spans="1:28" x14ac:dyDescent="0.3">
      <c r="A47" s="2">
        <v>20</v>
      </c>
      <c r="B47" s="25">
        <v>800</v>
      </c>
      <c r="C47" s="24" t="s">
        <v>27</v>
      </c>
      <c r="D47" s="15">
        <v>108</v>
      </c>
      <c r="E47" s="15">
        <v>175</v>
      </c>
      <c r="F47" s="15">
        <v>247</v>
      </c>
      <c r="G47" s="15">
        <v>306</v>
      </c>
      <c r="H47" s="15">
        <v>428</v>
      </c>
      <c r="I47" s="15">
        <v>141</v>
      </c>
      <c r="J47" s="15">
        <v>228</v>
      </c>
      <c r="K47" s="15">
        <v>310</v>
      </c>
      <c r="L47" s="15">
        <v>386</v>
      </c>
      <c r="M47" s="15">
        <v>535</v>
      </c>
      <c r="N47" s="15">
        <v>174</v>
      </c>
      <c r="O47" s="15">
        <v>277</v>
      </c>
      <c r="P47" s="15">
        <v>369</v>
      </c>
      <c r="Q47" s="15">
        <v>462</v>
      </c>
      <c r="R47" s="15">
        <v>636</v>
      </c>
      <c r="S47" s="15">
        <v>206</v>
      </c>
      <c r="T47" s="15">
        <v>324</v>
      </c>
      <c r="U47" s="15">
        <v>423</v>
      </c>
      <c r="V47" s="15">
        <v>534</v>
      </c>
      <c r="W47" s="15">
        <v>730</v>
      </c>
      <c r="X47" s="15">
        <v>290</v>
      </c>
      <c r="Y47" s="15">
        <v>452</v>
      </c>
      <c r="Z47" s="15">
        <v>581</v>
      </c>
      <c r="AA47" s="15">
        <v>736</v>
      </c>
      <c r="AB47" s="15">
        <v>1002</v>
      </c>
    </row>
    <row r="48" spans="1:28" x14ac:dyDescent="0.3">
      <c r="A48" s="2">
        <v>20</v>
      </c>
      <c r="B48" s="25">
        <v>900</v>
      </c>
      <c r="C48" s="24" t="s">
        <v>27</v>
      </c>
      <c r="D48" s="15">
        <v>122</v>
      </c>
      <c r="E48" s="15">
        <v>197</v>
      </c>
      <c r="F48" s="15">
        <v>278</v>
      </c>
      <c r="G48" s="15">
        <v>344</v>
      </c>
      <c r="H48" s="15">
        <v>481</v>
      </c>
      <c r="I48" s="15">
        <v>159</v>
      </c>
      <c r="J48" s="15">
        <v>256</v>
      </c>
      <c r="K48" s="15">
        <v>349</v>
      </c>
      <c r="L48" s="15">
        <v>435</v>
      </c>
      <c r="M48" s="15">
        <v>602</v>
      </c>
      <c r="N48" s="15">
        <v>196</v>
      </c>
      <c r="O48" s="15">
        <v>312</v>
      </c>
      <c r="P48" s="15">
        <v>415</v>
      </c>
      <c r="Q48" s="15">
        <v>520</v>
      </c>
      <c r="R48" s="15">
        <v>715</v>
      </c>
      <c r="S48" s="15">
        <v>232</v>
      </c>
      <c r="T48" s="15">
        <v>364</v>
      </c>
      <c r="U48" s="15">
        <v>476</v>
      </c>
      <c r="V48" s="15">
        <v>601</v>
      </c>
      <c r="W48" s="15">
        <v>821</v>
      </c>
      <c r="X48" s="15">
        <v>326</v>
      </c>
      <c r="Y48" s="15">
        <v>509</v>
      </c>
      <c r="Z48" s="15">
        <v>653</v>
      </c>
      <c r="AA48" s="15">
        <v>828</v>
      </c>
      <c r="AB48" s="15">
        <v>1127</v>
      </c>
    </row>
    <row r="49" spans="1:28" x14ac:dyDescent="0.3">
      <c r="A49" s="2">
        <v>20</v>
      </c>
      <c r="B49" s="25">
        <v>1000</v>
      </c>
      <c r="C49" s="24" t="s">
        <v>27</v>
      </c>
      <c r="D49" s="15">
        <v>135</v>
      </c>
      <c r="E49" s="15">
        <v>219</v>
      </c>
      <c r="F49" s="15">
        <v>309</v>
      </c>
      <c r="G49" s="15">
        <v>383</v>
      </c>
      <c r="H49" s="15">
        <v>535</v>
      </c>
      <c r="I49" s="15">
        <v>177</v>
      </c>
      <c r="J49" s="15">
        <v>284</v>
      </c>
      <c r="K49" s="15">
        <v>388</v>
      </c>
      <c r="L49" s="15">
        <v>483</v>
      </c>
      <c r="M49" s="15">
        <v>669</v>
      </c>
      <c r="N49" s="15">
        <v>217</v>
      </c>
      <c r="O49" s="15">
        <v>346</v>
      </c>
      <c r="P49" s="15">
        <v>461</v>
      </c>
      <c r="Q49" s="15">
        <v>578</v>
      </c>
      <c r="R49" s="15">
        <v>795</v>
      </c>
      <c r="S49" s="15">
        <v>258</v>
      </c>
      <c r="T49" s="15">
        <v>405</v>
      </c>
      <c r="U49" s="15">
        <v>529</v>
      </c>
      <c r="V49" s="15">
        <v>668</v>
      </c>
      <c r="W49" s="15">
        <v>912</v>
      </c>
      <c r="X49" s="15">
        <v>362</v>
      </c>
      <c r="Y49" s="15">
        <v>565</v>
      </c>
      <c r="Z49" s="15">
        <v>726</v>
      </c>
      <c r="AA49" s="15">
        <v>920</v>
      </c>
      <c r="AB49" s="15">
        <v>1252</v>
      </c>
    </row>
    <row r="50" spans="1:28" x14ac:dyDescent="0.3">
      <c r="A50" s="2">
        <v>20</v>
      </c>
      <c r="B50" s="25">
        <v>1100</v>
      </c>
      <c r="C50" s="24" t="s">
        <v>27</v>
      </c>
      <c r="D50" s="15">
        <v>149</v>
      </c>
      <c r="E50" s="15">
        <v>241</v>
      </c>
      <c r="F50" s="15">
        <v>340</v>
      </c>
      <c r="G50" s="15">
        <v>421</v>
      </c>
      <c r="H50" s="15">
        <v>588</v>
      </c>
      <c r="I50" s="15">
        <v>194</v>
      </c>
      <c r="J50" s="15">
        <v>313</v>
      </c>
      <c r="K50" s="15">
        <v>426</v>
      </c>
      <c r="L50" s="15">
        <v>531</v>
      </c>
      <c r="M50" s="15">
        <v>736</v>
      </c>
      <c r="N50" s="15">
        <v>239</v>
      </c>
      <c r="O50" s="15">
        <v>381</v>
      </c>
      <c r="P50" s="15">
        <v>507</v>
      </c>
      <c r="Q50" s="15">
        <v>636</v>
      </c>
      <c r="R50" s="15">
        <v>874</v>
      </c>
      <c r="S50" s="15">
        <v>283</v>
      </c>
      <c r="T50" s="15">
        <v>445</v>
      </c>
      <c r="U50" s="15">
        <v>582</v>
      </c>
      <c r="V50" s="15">
        <v>735</v>
      </c>
      <c r="W50" s="15">
        <v>1004</v>
      </c>
      <c r="X50" s="15">
        <v>398</v>
      </c>
      <c r="Y50" s="15">
        <v>622</v>
      </c>
      <c r="Z50" s="15">
        <v>798</v>
      </c>
      <c r="AA50" s="15">
        <v>1012</v>
      </c>
      <c r="AB50" s="15">
        <v>1378</v>
      </c>
    </row>
    <row r="51" spans="1:28" x14ac:dyDescent="0.3">
      <c r="A51" s="2">
        <v>20</v>
      </c>
      <c r="B51" s="25">
        <v>1200</v>
      </c>
      <c r="C51" s="24" t="s">
        <v>27</v>
      </c>
      <c r="D51" s="15">
        <v>162</v>
      </c>
      <c r="E51" s="15">
        <v>263</v>
      </c>
      <c r="F51" s="15">
        <v>371</v>
      </c>
      <c r="G51" s="15">
        <v>459</v>
      </c>
      <c r="H51" s="15">
        <v>641</v>
      </c>
      <c r="I51" s="15">
        <v>212</v>
      </c>
      <c r="J51" s="15">
        <v>341</v>
      </c>
      <c r="K51" s="15">
        <v>465</v>
      </c>
      <c r="L51" s="15">
        <v>580</v>
      </c>
      <c r="M51" s="15">
        <v>803</v>
      </c>
      <c r="N51" s="15">
        <v>261</v>
      </c>
      <c r="O51" s="15">
        <v>415</v>
      </c>
      <c r="P51" s="15">
        <v>553</v>
      </c>
      <c r="Q51" s="15">
        <v>694</v>
      </c>
      <c r="R51" s="15">
        <v>953</v>
      </c>
      <c r="S51" s="15">
        <v>309</v>
      </c>
      <c r="T51" s="15">
        <v>486</v>
      </c>
      <c r="U51" s="15">
        <v>635</v>
      </c>
      <c r="V51" s="15">
        <v>801</v>
      </c>
      <c r="W51" s="15">
        <v>1095</v>
      </c>
      <c r="X51" s="15">
        <v>435</v>
      </c>
      <c r="Y51" s="15">
        <v>678</v>
      </c>
      <c r="Z51" s="15">
        <v>871</v>
      </c>
      <c r="AA51" s="15">
        <v>1104</v>
      </c>
      <c r="AB51" s="15">
        <v>1503</v>
      </c>
    </row>
    <row r="52" spans="1:28" x14ac:dyDescent="0.3">
      <c r="A52" s="2">
        <v>20</v>
      </c>
      <c r="B52" s="25">
        <v>1300</v>
      </c>
      <c r="C52" s="24" t="s">
        <v>27</v>
      </c>
      <c r="D52" s="15">
        <v>176</v>
      </c>
      <c r="E52" s="15">
        <v>285</v>
      </c>
      <c r="F52" s="15">
        <v>402</v>
      </c>
      <c r="G52" s="15">
        <v>497</v>
      </c>
      <c r="H52" s="15">
        <v>695</v>
      </c>
      <c r="I52" s="15">
        <v>230</v>
      </c>
      <c r="J52" s="15">
        <v>370</v>
      </c>
      <c r="K52" s="15">
        <v>504</v>
      </c>
      <c r="L52" s="15">
        <v>628</v>
      </c>
      <c r="M52" s="15">
        <v>869</v>
      </c>
      <c r="N52" s="15">
        <v>283</v>
      </c>
      <c r="O52" s="15">
        <v>450</v>
      </c>
      <c r="P52" s="15">
        <v>599</v>
      </c>
      <c r="Q52" s="15">
        <v>751</v>
      </c>
      <c r="R52" s="15">
        <v>1033</v>
      </c>
      <c r="S52" s="15">
        <v>335</v>
      </c>
      <c r="T52" s="15">
        <v>526</v>
      </c>
      <c r="U52" s="15">
        <v>688</v>
      </c>
      <c r="V52" s="15">
        <v>868</v>
      </c>
      <c r="W52" s="15">
        <v>1186</v>
      </c>
      <c r="X52" s="15">
        <v>471</v>
      </c>
      <c r="Y52" s="15">
        <v>735</v>
      </c>
      <c r="Z52" s="15">
        <v>943</v>
      </c>
      <c r="AA52" s="15">
        <v>1196</v>
      </c>
      <c r="AB52" s="15">
        <v>1628</v>
      </c>
    </row>
    <row r="53" spans="1:28" x14ac:dyDescent="0.3">
      <c r="A53" s="2">
        <v>20</v>
      </c>
      <c r="B53" s="25">
        <v>1400</v>
      </c>
      <c r="C53" s="24" t="s">
        <v>27</v>
      </c>
      <c r="D53" s="15">
        <v>190</v>
      </c>
      <c r="E53" s="15">
        <v>307</v>
      </c>
      <c r="F53" s="15">
        <v>433</v>
      </c>
      <c r="G53" s="15">
        <v>536</v>
      </c>
      <c r="H53" s="15">
        <v>748</v>
      </c>
      <c r="I53" s="15">
        <v>247</v>
      </c>
      <c r="J53" s="15">
        <v>398</v>
      </c>
      <c r="K53" s="15">
        <v>543</v>
      </c>
      <c r="L53" s="15">
        <v>676</v>
      </c>
      <c r="M53" s="15">
        <v>936</v>
      </c>
      <c r="N53" s="15">
        <v>304</v>
      </c>
      <c r="O53" s="15">
        <v>485</v>
      </c>
      <c r="P53" s="15">
        <v>645</v>
      </c>
      <c r="Q53" s="15">
        <v>809</v>
      </c>
      <c r="R53" s="15">
        <v>1112</v>
      </c>
      <c r="S53" s="15">
        <v>361</v>
      </c>
      <c r="T53" s="15">
        <v>567</v>
      </c>
      <c r="U53" s="15">
        <v>741</v>
      </c>
      <c r="V53" s="15">
        <v>935</v>
      </c>
      <c r="W53" s="15">
        <v>1277</v>
      </c>
      <c r="X53" s="15">
        <v>507</v>
      </c>
      <c r="Y53" s="15">
        <v>791</v>
      </c>
      <c r="Z53" s="15">
        <v>1016</v>
      </c>
      <c r="AA53" s="15">
        <v>1288</v>
      </c>
      <c r="AB53" s="15">
        <v>1753</v>
      </c>
    </row>
    <row r="54" spans="1:28" x14ac:dyDescent="0.3">
      <c r="A54" s="2">
        <v>20</v>
      </c>
      <c r="B54" s="25">
        <v>1600</v>
      </c>
      <c r="C54" s="24" t="s">
        <v>27</v>
      </c>
      <c r="D54" s="15">
        <v>217</v>
      </c>
      <c r="E54" s="15">
        <v>351</v>
      </c>
      <c r="F54" s="15">
        <v>495</v>
      </c>
      <c r="G54" s="15">
        <v>612</v>
      </c>
      <c r="H54" s="15">
        <v>855</v>
      </c>
      <c r="I54" s="15">
        <v>283</v>
      </c>
      <c r="J54" s="15">
        <v>455</v>
      </c>
      <c r="K54" s="15">
        <v>620</v>
      </c>
      <c r="L54" s="15">
        <v>773</v>
      </c>
      <c r="M54" s="15">
        <v>1070</v>
      </c>
      <c r="N54" s="15">
        <v>348</v>
      </c>
      <c r="O54" s="15">
        <v>554</v>
      </c>
      <c r="P54" s="15">
        <v>737</v>
      </c>
      <c r="Q54" s="15">
        <v>925</v>
      </c>
      <c r="R54" s="15">
        <v>1271</v>
      </c>
      <c r="S54" s="15">
        <v>412</v>
      </c>
      <c r="T54" s="15">
        <v>648</v>
      </c>
      <c r="U54" s="15">
        <v>846</v>
      </c>
      <c r="V54" s="15">
        <v>1069</v>
      </c>
      <c r="W54" s="15">
        <v>1460</v>
      </c>
      <c r="X54" s="15">
        <v>580</v>
      </c>
      <c r="Y54" s="15">
        <v>904</v>
      </c>
      <c r="Z54" s="15">
        <v>1161</v>
      </c>
      <c r="AA54" s="15">
        <v>1472</v>
      </c>
      <c r="AB54" s="15">
        <v>2004</v>
      </c>
    </row>
    <row r="55" spans="1:28" x14ac:dyDescent="0.3">
      <c r="A55" s="2">
        <v>20</v>
      </c>
      <c r="B55" s="25">
        <v>1800</v>
      </c>
      <c r="C55" s="24" t="s">
        <v>27</v>
      </c>
      <c r="D55" s="15">
        <v>244</v>
      </c>
      <c r="E55" s="15">
        <v>394</v>
      </c>
      <c r="F55" s="15">
        <v>557</v>
      </c>
      <c r="G55" s="15">
        <v>689</v>
      </c>
      <c r="H55" s="15">
        <v>962</v>
      </c>
      <c r="I55" s="15">
        <v>318</v>
      </c>
      <c r="J55" s="15">
        <v>512</v>
      </c>
      <c r="K55" s="15">
        <v>698</v>
      </c>
      <c r="L55" s="15">
        <v>870</v>
      </c>
      <c r="M55" s="15">
        <v>1204</v>
      </c>
      <c r="N55" s="15">
        <v>391</v>
      </c>
      <c r="O55" s="15">
        <v>623</v>
      </c>
      <c r="P55" s="15">
        <v>829</v>
      </c>
      <c r="Q55" s="15">
        <v>1040</v>
      </c>
      <c r="R55" s="15">
        <v>1430</v>
      </c>
      <c r="S55" s="15">
        <v>464</v>
      </c>
      <c r="T55" s="15">
        <v>728</v>
      </c>
      <c r="U55" s="15">
        <v>952</v>
      </c>
      <c r="V55" s="15">
        <v>1202</v>
      </c>
      <c r="W55" s="15">
        <v>1642</v>
      </c>
      <c r="X55" s="15">
        <v>652</v>
      </c>
      <c r="Y55" s="15">
        <v>1017</v>
      </c>
      <c r="Z55" s="15">
        <v>1306</v>
      </c>
      <c r="AA55" s="15">
        <v>1656</v>
      </c>
      <c r="AB55" s="15">
        <v>2254</v>
      </c>
    </row>
    <row r="56" spans="1:28" x14ac:dyDescent="0.3">
      <c r="A56" s="2">
        <v>20</v>
      </c>
      <c r="B56" s="25">
        <v>2000</v>
      </c>
      <c r="C56" s="24" t="s">
        <v>27</v>
      </c>
      <c r="D56" s="15">
        <v>271</v>
      </c>
      <c r="E56" s="15">
        <v>438</v>
      </c>
      <c r="F56" s="15">
        <v>618</v>
      </c>
      <c r="G56" s="15">
        <v>765</v>
      </c>
      <c r="H56" s="15">
        <v>1069</v>
      </c>
      <c r="I56" s="15">
        <v>353</v>
      </c>
      <c r="J56" s="15">
        <v>569</v>
      </c>
      <c r="K56" s="15">
        <v>775</v>
      </c>
      <c r="L56" s="15">
        <v>966</v>
      </c>
      <c r="M56" s="15">
        <v>1338</v>
      </c>
      <c r="N56" s="15">
        <v>435</v>
      </c>
      <c r="O56" s="15">
        <v>692</v>
      </c>
      <c r="P56" s="15">
        <v>922</v>
      </c>
      <c r="Q56" s="15">
        <v>1156</v>
      </c>
      <c r="R56" s="15">
        <v>1589</v>
      </c>
      <c r="S56" s="15">
        <v>515</v>
      </c>
      <c r="T56" s="15">
        <v>809</v>
      </c>
      <c r="U56" s="15">
        <v>1058</v>
      </c>
      <c r="V56" s="15">
        <v>1336</v>
      </c>
      <c r="W56" s="15">
        <v>1825</v>
      </c>
      <c r="X56" s="15">
        <v>724</v>
      </c>
      <c r="Y56" s="15">
        <v>1130</v>
      </c>
      <c r="Z56" s="15">
        <v>1451</v>
      </c>
      <c r="AA56" s="15">
        <v>1840</v>
      </c>
      <c r="AB56" s="15">
        <v>2505</v>
      </c>
    </row>
    <row r="57" spans="1:28" x14ac:dyDescent="0.3">
      <c r="A57" s="2">
        <v>20</v>
      </c>
      <c r="B57" s="25">
        <v>2300</v>
      </c>
      <c r="C57" s="24" t="s">
        <v>27</v>
      </c>
      <c r="D57" s="15">
        <v>311</v>
      </c>
      <c r="E57" s="15">
        <v>504</v>
      </c>
      <c r="F57" s="15">
        <v>711</v>
      </c>
      <c r="G57" s="15">
        <v>880</v>
      </c>
      <c r="H57" s="15">
        <v>1229</v>
      </c>
      <c r="I57" s="15">
        <v>407</v>
      </c>
      <c r="J57" s="15">
        <v>654</v>
      </c>
      <c r="K57" s="15">
        <v>891</v>
      </c>
      <c r="L57" s="15">
        <v>1111</v>
      </c>
      <c r="M57" s="15">
        <v>1538</v>
      </c>
      <c r="N57" s="15">
        <v>500</v>
      </c>
      <c r="O57" s="15">
        <v>796</v>
      </c>
      <c r="P57" s="15">
        <v>1060</v>
      </c>
      <c r="Q57" s="15">
        <v>1329</v>
      </c>
      <c r="R57" s="15">
        <v>1827</v>
      </c>
      <c r="S57" s="15">
        <v>592</v>
      </c>
      <c r="T57" s="15">
        <v>931</v>
      </c>
      <c r="U57" s="15">
        <v>1217</v>
      </c>
      <c r="V57" s="15">
        <v>1536</v>
      </c>
      <c r="W57" s="15">
        <v>2099</v>
      </c>
      <c r="X57" s="15">
        <v>833</v>
      </c>
      <c r="Y57" s="15">
        <v>1300</v>
      </c>
      <c r="Z57" s="15">
        <v>1669</v>
      </c>
      <c r="AA57" s="15">
        <v>2116</v>
      </c>
      <c r="AB57" s="15">
        <v>2881</v>
      </c>
    </row>
    <row r="58" spans="1:28" x14ac:dyDescent="0.3">
      <c r="A58" s="2">
        <v>20</v>
      </c>
      <c r="B58" s="25">
        <v>2400</v>
      </c>
      <c r="C58" s="24" t="s">
        <v>27</v>
      </c>
      <c r="D58" s="15">
        <v>325</v>
      </c>
      <c r="E58" s="15">
        <v>526</v>
      </c>
      <c r="F58" s="15">
        <v>742</v>
      </c>
      <c r="G58" s="15">
        <v>918</v>
      </c>
      <c r="H58" s="15">
        <v>1283</v>
      </c>
      <c r="I58" s="15">
        <v>424</v>
      </c>
      <c r="J58" s="15">
        <v>683</v>
      </c>
      <c r="K58" s="15">
        <v>930</v>
      </c>
      <c r="L58" s="15">
        <v>1159</v>
      </c>
      <c r="M58" s="15">
        <v>1605</v>
      </c>
      <c r="N58" s="15">
        <v>522</v>
      </c>
      <c r="O58" s="15">
        <v>831</v>
      </c>
      <c r="P58" s="15">
        <v>1106</v>
      </c>
      <c r="Q58" s="15">
        <v>1387</v>
      </c>
      <c r="R58" s="15">
        <v>1907</v>
      </c>
      <c r="S58" s="15">
        <v>618</v>
      </c>
      <c r="T58" s="15">
        <v>971</v>
      </c>
      <c r="U58" s="15">
        <v>1270</v>
      </c>
      <c r="V58" s="15">
        <v>1603</v>
      </c>
      <c r="W58" s="15">
        <v>2190</v>
      </c>
      <c r="X58" s="15">
        <v>869</v>
      </c>
      <c r="Y58" s="15">
        <v>1356</v>
      </c>
      <c r="Z58" s="15">
        <v>1742</v>
      </c>
      <c r="AA58" s="15">
        <v>2208</v>
      </c>
      <c r="AB58" s="15">
        <v>3006</v>
      </c>
    </row>
    <row r="59" spans="1:28" x14ac:dyDescent="0.3">
      <c r="A59" s="2">
        <v>20</v>
      </c>
      <c r="B59" s="25">
        <v>2600</v>
      </c>
      <c r="C59" s="24" t="s">
        <v>27</v>
      </c>
      <c r="D59" s="15">
        <v>352</v>
      </c>
      <c r="E59" s="15">
        <v>570</v>
      </c>
      <c r="F59" s="15">
        <v>804</v>
      </c>
      <c r="G59" s="15">
        <v>995</v>
      </c>
      <c r="H59" s="15">
        <v>1390</v>
      </c>
      <c r="I59" s="15">
        <v>460</v>
      </c>
      <c r="J59" s="15">
        <v>739</v>
      </c>
      <c r="K59" s="15">
        <v>1008</v>
      </c>
      <c r="L59" s="15">
        <v>1256</v>
      </c>
      <c r="M59" s="15">
        <v>1739</v>
      </c>
      <c r="N59" s="15">
        <v>565</v>
      </c>
      <c r="O59" s="15">
        <v>900</v>
      </c>
      <c r="P59" s="15">
        <v>1198</v>
      </c>
      <c r="Q59" s="15">
        <v>1503</v>
      </c>
      <c r="R59" s="15">
        <v>2066</v>
      </c>
      <c r="S59" s="15">
        <v>670</v>
      </c>
      <c r="T59" s="15">
        <v>1052</v>
      </c>
      <c r="U59" s="15">
        <v>1375</v>
      </c>
      <c r="V59" s="15">
        <v>1736</v>
      </c>
      <c r="W59" s="15">
        <v>2372</v>
      </c>
      <c r="X59" s="15">
        <v>942</v>
      </c>
      <c r="Y59" s="15">
        <v>1469</v>
      </c>
      <c r="Z59" s="15">
        <v>1887</v>
      </c>
      <c r="AA59" s="15">
        <v>2392</v>
      </c>
      <c r="AB59" s="15">
        <v>3256</v>
      </c>
    </row>
    <row r="60" spans="1:28" x14ac:dyDescent="0.3">
      <c r="A60" s="2">
        <v>20</v>
      </c>
      <c r="B60" s="26">
        <v>2800</v>
      </c>
      <c r="C60" s="24" t="s">
        <v>27</v>
      </c>
      <c r="D60" s="15">
        <v>379</v>
      </c>
      <c r="E60" s="15">
        <v>614</v>
      </c>
      <c r="F60" s="15">
        <v>866</v>
      </c>
      <c r="G60" s="15">
        <v>1071</v>
      </c>
      <c r="H60" s="15">
        <v>1497</v>
      </c>
      <c r="I60" s="15">
        <v>495</v>
      </c>
      <c r="J60" s="15">
        <v>796</v>
      </c>
      <c r="K60" s="15">
        <v>1085</v>
      </c>
      <c r="L60" s="15">
        <v>1353</v>
      </c>
      <c r="M60" s="15">
        <v>1873</v>
      </c>
      <c r="N60" s="15">
        <v>609</v>
      </c>
      <c r="O60" s="15">
        <v>969</v>
      </c>
      <c r="P60" s="15">
        <v>1290</v>
      </c>
      <c r="Q60" s="15">
        <v>1619</v>
      </c>
      <c r="R60" s="15">
        <v>2225</v>
      </c>
      <c r="S60" s="15">
        <v>721</v>
      </c>
      <c r="T60" s="15">
        <v>1133</v>
      </c>
      <c r="U60" s="15">
        <v>1481</v>
      </c>
      <c r="V60" s="15">
        <v>1870</v>
      </c>
      <c r="W60" s="15">
        <v>2555</v>
      </c>
      <c r="X60" s="15">
        <v>1014</v>
      </c>
      <c r="Y60" s="15">
        <v>1582</v>
      </c>
      <c r="Z60" s="15">
        <v>2032</v>
      </c>
      <c r="AA60" s="15">
        <v>2576</v>
      </c>
      <c r="AB60" s="15">
        <v>3507</v>
      </c>
    </row>
    <row r="61" spans="1:28" x14ac:dyDescent="0.3">
      <c r="A61" s="2">
        <v>20</v>
      </c>
      <c r="B61" s="26">
        <v>3000</v>
      </c>
      <c r="C61" s="24" t="s">
        <v>27</v>
      </c>
      <c r="D61" s="15">
        <v>406</v>
      </c>
      <c r="E61" s="15">
        <v>657</v>
      </c>
      <c r="F61" s="15">
        <v>928</v>
      </c>
      <c r="G61" s="15">
        <v>1148</v>
      </c>
      <c r="H61" s="15">
        <v>1604</v>
      </c>
      <c r="I61" s="15">
        <v>530</v>
      </c>
      <c r="J61" s="15">
        <v>853</v>
      </c>
      <c r="K61" s="15">
        <v>1163</v>
      </c>
      <c r="L61" s="15">
        <v>1449</v>
      </c>
      <c r="M61" s="15">
        <v>2006</v>
      </c>
      <c r="N61" s="15">
        <v>652</v>
      </c>
      <c r="O61" s="15">
        <v>1038</v>
      </c>
      <c r="P61" s="15">
        <v>1382</v>
      </c>
      <c r="Q61" s="15">
        <v>1734</v>
      </c>
      <c r="R61" s="15">
        <v>2384</v>
      </c>
      <c r="S61" s="15">
        <v>773</v>
      </c>
      <c r="T61" s="15">
        <v>1214</v>
      </c>
      <c r="U61" s="15">
        <v>1587</v>
      </c>
      <c r="V61" s="15">
        <v>2004</v>
      </c>
      <c r="W61" s="15">
        <v>2737</v>
      </c>
      <c r="X61" s="15">
        <v>1087</v>
      </c>
      <c r="Y61" s="15">
        <v>1695</v>
      </c>
      <c r="Z61" s="15">
        <v>2177</v>
      </c>
      <c r="AA61" s="15">
        <v>2760</v>
      </c>
      <c r="AB61" s="15">
        <v>3757</v>
      </c>
    </row>
    <row r="62" spans="1:28" x14ac:dyDescent="0.3">
      <c r="A62" s="99">
        <v>22</v>
      </c>
      <c r="B62" s="23">
        <v>400</v>
      </c>
      <c r="C62" s="24" t="s">
        <v>27</v>
      </c>
      <c r="D62" s="15">
        <v>48</v>
      </c>
      <c r="E62" s="15">
        <v>78</v>
      </c>
      <c r="F62" s="15">
        <v>111</v>
      </c>
      <c r="G62" s="15">
        <v>137</v>
      </c>
      <c r="H62" s="15">
        <v>191</v>
      </c>
      <c r="I62" s="15">
        <v>63</v>
      </c>
      <c r="J62" s="15">
        <v>102</v>
      </c>
      <c r="K62" s="15">
        <v>139</v>
      </c>
      <c r="L62" s="15">
        <v>173</v>
      </c>
      <c r="M62" s="15">
        <v>239</v>
      </c>
      <c r="N62" s="15">
        <v>78</v>
      </c>
      <c r="O62" s="15">
        <v>124</v>
      </c>
      <c r="P62" s="15">
        <v>165</v>
      </c>
      <c r="Q62" s="15">
        <v>206</v>
      </c>
      <c r="R62" s="15">
        <v>283</v>
      </c>
      <c r="S62" s="15">
        <v>92</v>
      </c>
      <c r="T62" s="15">
        <v>145</v>
      </c>
      <c r="U62" s="15">
        <v>189</v>
      </c>
      <c r="V62" s="15">
        <v>238</v>
      </c>
      <c r="W62" s="15">
        <v>325</v>
      </c>
      <c r="X62" s="15">
        <v>130</v>
      </c>
      <c r="Y62" s="15">
        <v>202</v>
      </c>
      <c r="Z62" s="15">
        <v>259</v>
      </c>
      <c r="AA62" s="15">
        <v>328</v>
      </c>
      <c r="AB62" s="15">
        <v>446</v>
      </c>
    </row>
    <row r="63" spans="1:28" x14ac:dyDescent="0.3">
      <c r="A63" s="2">
        <v>22</v>
      </c>
      <c r="B63" s="25">
        <v>500</v>
      </c>
      <c r="C63" s="24" t="s">
        <v>27</v>
      </c>
      <c r="D63" s="15">
        <v>60</v>
      </c>
      <c r="E63" s="15">
        <v>98</v>
      </c>
      <c r="F63" s="15">
        <v>139</v>
      </c>
      <c r="G63" s="15">
        <v>171</v>
      </c>
      <c r="H63" s="15">
        <v>239</v>
      </c>
      <c r="I63" s="15">
        <v>79</v>
      </c>
      <c r="J63" s="15">
        <v>127</v>
      </c>
      <c r="K63" s="15">
        <v>173</v>
      </c>
      <c r="L63" s="15">
        <v>216</v>
      </c>
      <c r="M63" s="15">
        <v>298</v>
      </c>
      <c r="N63" s="15">
        <v>97</v>
      </c>
      <c r="O63" s="15">
        <v>155</v>
      </c>
      <c r="P63" s="15">
        <v>206</v>
      </c>
      <c r="Q63" s="15">
        <v>258</v>
      </c>
      <c r="R63" s="15">
        <v>354</v>
      </c>
      <c r="S63" s="15">
        <v>115</v>
      </c>
      <c r="T63" s="15">
        <v>181</v>
      </c>
      <c r="U63" s="15">
        <v>236</v>
      </c>
      <c r="V63" s="15">
        <v>298</v>
      </c>
      <c r="W63" s="15">
        <v>406</v>
      </c>
      <c r="X63" s="15">
        <v>162</v>
      </c>
      <c r="Y63" s="15">
        <v>252</v>
      </c>
      <c r="Z63" s="15">
        <v>323</v>
      </c>
      <c r="AA63" s="15">
        <v>409</v>
      </c>
      <c r="AB63" s="15">
        <v>557</v>
      </c>
    </row>
    <row r="64" spans="1:28" x14ac:dyDescent="0.3">
      <c r="A64" s="2">
        <v>22</v>
      </c>
      <c r="B64" s="25">
        <v>600</v>
      </c>
      <c r="C64" s="24" t="s">
        <v>27</v>
      </c>
      <c r="D64" s="15">
        <v>72</v>
      </c>
      <c r="E64" s="15">
        <v>118</v>
      </c>
      <c r="F64" s="15">
        <v>166</v>
      </c>
      <c r="G64" s="15">
        <v>205</v>
      </c>
      <c r="H64" s="15">
        <v>286</v>
      </c>
      <c r="I64" s="15">
        <v>95</v>
      </c>
      <c r="J64" s="15">
        <v>153</v>
      </c>
      <c r="K64" s="15">
        <v>208</v>
      </c>
      <c r="L64" s="15">
        <v>259</v>
      </c>
      <c r="M64" s="15">
        <v>358</v>
      </c>
      <c r="N64" s="15">
        <v>117</v>
      </c>
      <c r="O64" s="15">
        <v>186</v>
      </c>
      <c r="P64" s="15">
        <v>247</v>
      </c>
      <c r="Q64" s="15">
        <v>309</v>
      </c>
      <c r="R64" s="15">
        <v>425</v>
      </c>
      <c r="S64" s="15">
        <v>138</v>
      </c>
      <c r="T64" s="15">
        <v>217</v>
      </c>
      <c r="U64" s="15">
        <v>283</v>
      </c>
      <c r="V64" s="15">
        <v>357</v>
      </c>
      <c r="W64" s="15">
        <v>488</v>
      </c>
      <c r="X64" s="15">
        <v>194</v>
      </c>
      <c r="Y64" s="15">
        <v>303</v>
      </c>
      <c r="Z64" s="15">
        <v>388</v>
      </c>
      <c r="AA64" s="15">
        <v>491</v>
      </c>
      <c r="AB64" s="15">
        <v>669</v>
      </c>
    </row>
    <row r="65" spans="1:28" x14ac:dyDescent="0.3">
      <c r="A65" s="2">
        <v>22</v>
      </c>
      <c r="B65" s="25">
        <v>700</v>
      </c>
      <c r="C65" s="24" t="s">
        <v>27</v>
      </c>
      <c r="D65" s="15">
        <v>84</v>
      </c>
      <c r="E65" s="15">
        <v>137</v>
      </c>
      <c r="F65" s="15">
        <v>194</v>
      </c>
      <c r="G65" s="15">
        <v>239</v>
      </c>
      <c r="H65" s="15">
        <v>334</v>
      </c>
      <c r="I65" s="15">
        <v>110</v>
      </c>
      <c r="J65" s="15">
        <v>178</v>
      </c>
      <c r="K65" s="15">
        <v>243</v>
      </c>
      <c r="L65" s="15">
        <v>302</v>
      </c>
      <c r="M65" s="15">
        <v>418</v>
      </c>
      <c r="N65" s="15">
        <v>136</v>
      </c>
      <c r="O65" s="15">
        <v>217</v>
      </c>
      <c r="P65" s="15">
        <v>288</v>
      </c>
      <c r="Q65" s="15">
        <v>361</v>
      </c>
      <c r="R65" s="15">
        <v>496</v>
      </c>
      <c r="S65" s="15">
        <v>161</v>
      </c>
      <c r="T65" s="15">
        <v>253</v>
      </c>
      <c r="U65" s="15">
        <v>331</v>
      </c>
      <c r="V65" s="15">
        <v>417</v>
      </c>
      <c r="W65" s="15">
        <v>569</v>
      </c>
      <c r="X65" s="15">
        <v>227</v>
      </c>
      <c r="Y65" s="15">
        <v>353</v>
      </c>
      <c r="Z65" s="15">
        <v>453</v>
      </c>
      <c r="AA65" s="15">
        <v>573</v>
      </c>
      <c r="AB65" s="15">
        <v>780</v>
      </c>
    </row>
    <row r="66" spans="1:28" x14ac:dyDescent="0.3">
      <c r="A66" s="2">
        <v>22</v>
      </c>
      <c r="B66" s="25">
        <v>800</v>
      </c>
      <c r="C66" s="24" t="s">
        <v>27</v>
      </c>
      <c r="D66" s="15">
        <v>96</v>
      </c>
      <c r="E66" s="15">
        <v>157</v>
      </c>
      <c r="F66" s="15">
        <v>222</v>
      </c>
      <c r="G66" s="15">
        <v>274</v>
      </c>
      <c r="H66" s="15">
        <v>382</v>
      </c>
      <c r="I66" s="15">
        <v>126</v>
      </c>
      <c r="J66" s="15">
        <v>203</v>
      </c>
      <c r="K66" s="15">
        <v>277</v>
      </c>
      <c r="L66" s="15">
        <v>345</v>
      </c>
      <c r="M66" s="15">
        <v>477</v>
      </c>
      <c r="N66" s="15">
        <v>155</v>
      </c>
      <c r="O66" s="15">
        <v>248</v>
      </c>
      <c r="P66" s="15">
        <v>329</v>
      </c>
      <c r="Q66" s="15">
        <v>413</v>
      </c>
      <c r="R66" s="15">
        <v>567</v>
      </c>
      <c r="S66" s="15">
        <v>184</v>
      </c>
      <c r="T66" s="15">
        <v>289</v>
      </c>
      <c r="U66" s="15">
        <v>378</v>
      </c>
      <c r="V66" s="15">
        <v>476</v>
      </c>
      <c r="W66" s="15">
        <v>650</v>
      </c>
      <c r="X66" s="15">
        <v>259</v>
      </c>
      <c r="Y66" s="15">
        <v>404</v>
      </c>
      <c r="Z66" s="15">
        <v>517</v>
      </c>
      <c r="AA66" s="15">
        <v>655</v>
      </c>
      <c r="AB66" s="15">
        <v>892</v>
      </c>
    </row>
    <row r="67" spans="1:28" x14ac:dyDescent="0.3">
      <c r="A67" s="2">
        <v>22</v>
      </c>
      <c r="B67" s="25">
        <v>900</v>
      </c>
      <c r="C67" s="24" t="s">
        <v>27</v>
      </c>
      <c r="D67" s="15">
        <v>109</v>
      </c>
      <c r="E67" s="15">
        <v>176</v>
      </c>
      <c r="F67" s="15">
        <v>249</v>
      </c>
      <c r="G67" s="15">
        <v>308</v>
      </c>
      <c r="H67" s="15">
        <v>430</v>
      </c>
      <c r="I67" s="15">
        <v>142</v>
      </c>
      <c r="J67" s="15">
        <v>229</v>
      </c>
      <c r="K67" s="15">
        <v>312</v>
      </c>
      <c r="L67" s="15">
        <v>388</v>
      </c>
      <c r="M67" s="15">
        <v>537</v>
      </c>
      <c r="N67" s="15">
        <v>175</v>
      </c>
      <c r="O67" s="15">
        <v>278</v>
      </c>
      <c r="P67" s="15">
        <v>371</v>
      </c>
      <c r="Q67" s="15">
        <v>464</v>
      </c>
      <c r="R67" s="15">
        <v>638</v>
      </c>
      <c r="S67" s="15">
        <v>207</v>
      </c>
      <c r="T67" s="15">
        <v>325</v>
      </c>
      <c r="U67" s="15">
        <v>425</v>
      </c>
      <c r="V67" s="15">
        <v>536</v>
      </c>
      <c r="W67" s="15">
        <v>731</v>
      </c>
      <c r="X67" s="15">
        <v>292</v>
      </c>
      <c r="Y67" s="15">
        <v>454</v>
      </c>
      <c r="Z67" s="15">
        <v>582</v>
      </c>
      <c r="AA67" s="15">
        <v>737</v>
      </c>
      <c r="AB67" s="15">
        <v>1003</v>
      </c>
    </row>
    <row r="68" spans="1:28" x14ac:dyDescent="0.3">
      <c r="A68" s="2">
        <v>22</v>
      </c>
      <c r="B68" s="25">
        <v>1000</v>
      </c>
      <c r="C68" s="24" t="s">
        <v>27</v>
      </c>
      <c r="D68" s="15">
        <v>121</v>
      </c>
      <c r="E68" s="15">
        <v>196</v>
      </c>
      <c r="F68" s="15">
        <v>277</v>
      </c>
      <c r="G68" s="15">
        <v>342</v>
      </c>
      <c r="H68" s="15">
        <v>477</v>
      </c>
      <c r="I68" s="15">
        <v>158</v>
      </c>
      <c r="J68" s="15">
        <v>254</v>
      </c>
      <c r="K68" s="15">
        <v>347</v>
      </c>
      <c r="L68" s="15">
        <v>431</v>
      </c>
      <c r="M68" s="15">
        <v>597</v>
      </c>
      <c r="N68" s="15">
        <v>194</v>
      </c>
      <c r="O68" s="15">
        <v>309</v>
      </c>
      <c r="P68" s="15">
        <v>412</v>
      </c>
      <c r="Q68" s="15">
        <v>516</v>
      </c>
      <c r="R68" s="15">
        <v>708</v>
      </c>
      <c r="S68" s="15">
        <v>231</v>
      </c>
      <c r="T68" s="15">
        <v>362</v>
      </c>
      <c r="U68" s="15">
        <v>472</v>
      </c>
      <c r="V68" s="15">
        <v>595</v>
      </c>
      <c r="W68" s="15">
        <v>813</v>
      </c>
      <c r="X68" s="15">
        <v>324</v>
      </c>
      <c r="Y68" s="15">
        <v>505</v>
      </c>
      <c r="Z68" s="15">
        <v>647</v>
      </c>
      <c r="AA68" s="15">
        <v>819</v>
      </c>
      <c r="AB68" s="15">
        <v>1114</v>
      </c>
    </row>
    <row r="69" spans="1:28" x14ac:dyDescent="0.3">
      <c r="A69" s="2">
        <v>22</v>
      </c>
      <c r="B69" s="25">
        <v>1100</v>
      </c>
      <c r="C69" s="24" t="s">
        <v>27</v>
      </c>
      <c r="D69" s="15">
        <v>133</v>
      </c>
      <c r="E69" s="15">
        <v>216</v>
      </c>
      <c r="F69" s="15">
        <v>305</v>
      </c>
      <c r="G69" s="15">
        <v>376</v>
      </c>
      <c r="H69" s="15">
        <v>525</v>
      </c>
      <c r="I69" s="15">
        <v>173</v>
      </c>
      <c r="J69" s="15">
        <v>280</v>
      </c>
      <c r="K69" s="15">
        <v>381</v>
      </c>
      <c r="L69" s="15">
        <v>475</v>
      </c>
      <c r="M69" s="15">
        <v>657</v>
      </c>
      <c r="N69" s="15">
        <v>214</v>
      </c>
      <c r="O69" s="15">
        <v>340</v>
      </c>
      <c r="P69" s="15">
        <v>453</v>
      </c>
      <c r="Q69" s="15">
        <v>567</v>
      </c>
      <c r="R69" s="15">
        <v>779</v>
      </c>
      <c r="S69" s="15">
        <v>254</v>
      </c>
      <c r="T69" s="15">
        <v>398</v>
      </c>
      <c r="U69" s="15">
        <v>520</v>
      </c>
      <c r="V69" s="15">
        <v>655</v>
      </c>
      <c r="W69" s="15">
        <v>894</v>
      </c>
      <c r="X69" s="15">
        <v>356</v>
      </c>
      <c r="Y69" s="15">
        <v>555</v>
      </c>
      <c r="Z69" s="15">
        <v>711</v>
      </c>
      <c r="AA69" s="15">
        <v>901</v>
      </c>
      <c r="AB69" s="15">
        <v>1226</v>
      </c>
    </row>
    <row r="70" spans="1:28" x14ac:dyDescent="0.3">
      <c r="A70" s="2">
        <v>22</v>
      </c>
      <c r="B70" s="25">
        <v>1200</v>
      </c>
      <c r="C70" s="24" t="s">
        <v>27</v>
      </c>
      <c r="D70" s="15">
        <v>145</v>
      </c>
      <c r="E70" s="15">
        <v>235</v>
      </c>
      <c r="F70" s="15">
        <v>332</v>
      </c>
      <c r="G70" s="15">
        <v>410</v>
      </c>
      <c r="H70" s="15">
        <v>573</v>
      </c>
      <c r="I70" s="15">
        <v>189</v>
      </c>
      <c r="J70" s="15">
        <v>305</v>
      </c>
      <c r="K70" s="15">
        <v>416</v>
      </c>
      <c r="L70" s="15">
        <v>518</v>
      </c>
      <c r="M70" s="15">
        <v>716</v>
      </c>
      <c r="N70" s="15">
        <v>233</v>
      </c>
      <c r="O70" s="15">
        <v>371</v>
      </c>
      <c r="P70" s="15">
        <v>494</v>
      </c>
      <c r="Q70" s="15">
        <v>619</v>
      </c>
      <c r="R70" s="15">
        <v>850</v>
      </c>
      <c r="S70" s="15">
        <v>277</v>
      </c>
      <c r="T70" s="15">
        <v>434</v>
      </c>
      <c r="U70" s="15">
        <v>567</v>
      </c>
      <c r="V70" s="15">
        <v>715</v>
      </c>
      <c r="W70" s="15">
        <v>975</v>
      </c>
      <c r="X70" s="15">
        <v>389</v>
      </c>
      <c r="Y70" s="15">
        <v>606</v>
      </c>
      <c r="Z70" s="15">
        <v>776</v>
      </c>
      <c r="AA70" s="15">
        <v>983</v>
      </c>
      <c r="AB70" s="15">
        <v>1337</v>
      </c>
    </row>
    <row r="71" spans="1:28" x14ac:dyDescent="0.3">
      <c r="A71" s="2">
        <v>22</v>
      </c>
      <c r="B71" s="25">
        <v>1300</v>
      </c>
      <c r="C71" s="24" t="s">
        <v>27</v>
      </c>
      <c r="D71" s="15">
        <v>157</v>
      </c>
      <c r="E71" s="15">
        <v>255</v>
      </c>
      <c r="F71" s="15">
        <v>360</v>
      </c>
      <c r="G71" s="15">
        <v>444</v>
      </c>
      <c r="H71" s="15">
        <v>621</v>
      </c>
      <c r="I71" s="15">
        <v>205</v>
      </c>
      <c r="J71" s="15">
        <v>331</v>
      </c>
      <c r="K71" s="15">
        <v>451</v>
      </c>
      <c r="L71" s="15">
        <v>561</v>
      </c>
      <c r="M71" s="15">
        <v>776</v>
      </c>
      <c r="N71" s="15">
        <v>253</v>
      </c>
      <c r="O71" s="15">
        <v>402</v>
      </c>
      <c r="P71" s="15">
        <v>535</v>
      </c>
      <c r="Q71" s="15">
        <v>670</v>
      </c>
      <c r="R71" s="15">
        <v>921</v>
      </c>
      <c r="S71" s="15">
        <v>300</v>
      </c>
      <c r="T71" s="15">
        <v>470</v>
      </c>
      <c r="U71" s="15">
        <v>614</v>
      </c>
      <c r="V71" s="15">
        <v>774</v>
      </c>
      <c r="W71" s="15">
        <v>1056</v>
      </c>
      <c r="X71" s="15">
        <v>421</v>
      </c>
      <c r="Y71" s="15">
        <v>656</v>
      </c>
      <c r="Z71" s="15">
        <v>841</v>
      </c>
      <c r="AA71" s="15">
        <v>1064</v>
      </c>
      <c r="AB71" s="15">
        <v>1449</v>
      </c>
    </row>
    <row r="72" spans="1:28" x14ac:dyDescent="0.3">
      <c r="A72" s="2">
        <v>22</v>
      </c>
      <c r="B72" s="25">
        <v>1400</v>
      </c>
      <c r="C72" s="24" t="s">
        <v>27</v>
      </c>
      <c r="D72" s="15">
        <v>169</v>
      </c>
      <c r="E72" s="15">
        <v>274</v>
      </c>
      <c r="F72" s="15">
        <v>388</v>
      </c>
      <c r="G72" s="15">
        <v>479</v>
      </c>
      <c r="H72" s="15">
        <v>668</v>
      </c>
      <c r="I72" s="15">
        <v>221</v>
      </c>
      <c r="J72" s="15">
        <v>356</v>
      </c>
      <c r="K72" s="15">
        <v>486</v>
      </c>
      <c r="L72" s="15">
        <v>604</v>
      </c>
      <c r="M72" s="15">
        <v>836</v>
      </c>
      <c r="N72" s="15">
        <v>272</v>
      </c>
      <c r="O72" s="15">
        <v>433</v>
      </c>
      <c r="P72" s="15">
        <v>577</v>
      </c>
      <c r="Q72" s="15">
        <v>722</v>
      </c>
      <c r="R72" s="15">
        <v>992</v>
      </c>
      <c r="S72" s="15">
        <v>323</v>
      </c>
      <c r="T72" s="15">
        <v>506</v>
      </c>
      <c r="U72" s="15">
        <v>661</v>
      </c>
      <c r="V72" s="15">
        <v>834</v>
      </c>
      <c r="W72" s="15">
        <v>1138</v>
      </c>
      <c r="X72" s="15">
        <v>454</v>
      </c>
      <c r="Y72" s="15">
        <v>707</v>
      </c>
      <c r="Z72" s="15">
        <v>906</v>
      </c>
      <c r="AA72" s="15">
        <v>1146</v>
      </c>
      <c r="AB72" s="15">
        <v>1560</v>
      </c>
    </row>
    <row r="73" spans="1:28" x14ac:dyDescent="0.3">
      <c r="A73" s="2">
        <v>22</v>
      </c>
      <c r="B73" s="25">
        <v>1600</v>
      </c>
      <c r="C73" s="24" t="s">
        <v>27</v>
      </c>
      <c r="D73" s="15">
        <v>193</v>
      </c>
      <c r="E73" s="15">
        <v>314</v>
      </c>
      <c r="F73" s="15">
        <v>443</v>
      </c>
      <c r="G73" s="15">
        <v>547</v>
      </c>
      <c r="H73" s="15">
        <v>764</v>
      </c>
      <c r="I73" s="15">
        <v>252</v>
      </c>
      <c r="J73" s="15">
        <v>407</v>
      </c>
      <c r="K73" s="15">
        <v>555</v>
      </c>
      <c r="L73" s="15">
        <v>690</v>
      </c>
      <c r="M73" s="15">
        <v>955</v>
      </c>
      <c r="N73" s="15">
        <v>311</v>
      </c>
      <c r="O73" s="15">
        <v>495</v>
      </c>
      <c r="P73" s="15">
        <v>659</v>
      </c>
      <c r="Q73" s="15">
        <v>825</v>
      </c>
      <c r="R73" s="15">
        <v>1133</v>
      </c>
      <c r="S73" s="15">
        <v>369</v>
      </c>
      <c r="T73" s="15">
        <v>579</v>
      </c>
      <c r="U73" s="15">
        <v>756</v>
      </c>
      <c r="V73" s="15">
        <v>953</v>
      </c>
      <c r="W73" s="15">
        <v>1300</v>
      </c>
      <c r="X73" s="15">
        <v>518</v>
      </c>
      <c r="Y73" s="15">
        <v>807</v>
      </c>
      <c r="Z73" s="15">
        <v>1035</v>
      </c>
      <c r="AA73" s="15">
        <v>1310</v>
      </c>
      <c r="AB73" s="15">
        <v>1783</v>
      </c>
    </row>
    <row r="74" spans="1:28" x14ac:dyDescent="0.3">
      <c r="A74" s="2">
        <v>22</v>
      </c>
      <c r="B74" s="25">
        <v>1800</v>
      </c>
      <c r="C74" s="24" t="s">
        <v>27</v>
      </c>
      <c r="D74" s="15">
        <v>217</v>
      </c>
      <c r="E74" s="15">
        <v>353</v>
      </c>
      <c r="F74" s="15">
        <v>499</v>
      </c>
      <c r="G74" s="15">
        <v>615</v>
      </c>
      <c r="H74" s="15">
        <v>859</v>
      </c>
      <c r="I74" s="15">
        <v>284</v>
      </c>
      <c r="J74" s="15">
        <v>458</v>
      </c>
      <c r="K74" s="15">
        <v>624</v>
      </c>
      <c r="L74" s="15">
        <v>777</v>
      </c>
      <c r="M74" s="15">
        <v>1074</v>
      </c>
      <c r="N74" s="15">
        <v>350</v>
      </c>
      <c r="O74" s="15">
        <v>557</v>
      </c>
      <c r="P74" s="15">
        <v>741</v>
      </c>
      <c r="Q74" s="15">
        <v>928</v>
      </c>
      <c r="R74" s="15">
        <v>1275</v>
      </c>
      <c r="S74" s="15">
        <v>415</v>
      </c>
      <c r="T74" s="15">
        <v>651</v>
      </c>
      <c r="U74" s="15">
        <v>850</v>
      </c>
      <c r="V74" s="15">
        <v>1072</v>
      </c>
      <c r="W74" s="15">
        <v>1463</v>
      </c>
      <c r="X74" s="15">
        <v>583</v>
      </c>
      <c r="Y74" s="15">
        <v>908</v>
      </c>
      <c r="Z74" s="15">
        <v>1164</v>
      </c>
      <c r="AA74" s="15">
        <v>1474</v>
      </c>
      <c r="AB74" s="15">
        <v>2006</v>
      </c>
    </row>
    <row r="75" spans="1:28" x14ac:dyDescent="0.3">
      <c r="A75" s="2">
        <v>22</v>
      </c>
      <c r="B75" s="25">
        <v>2000</v>
      </c>
      <c r="C75" s="24" t="s">
        <v>27</v>
      </c>
      <c r="D75" s="15">
        <v>241</v>
      </c>
      <c r="E75" s="15">
        <v>392</v>
      </c>
      <c r="F75" s="15">
        <v>554</v>
      </c>
      <c r="G75" s="15">
        <v>684</v>
      </c>
      <c r="H75" s="15">
        <v>955</v>
      </c>
      <c r="I75" s="15">
        <v>315</v>
      </c>
      <c r="J75" s="15">
        <v>509</v>
      </c>
      <c r="K75" s="15">
        <v>694</v>
      </c>
      <c r="L75" s="15">
        <v>863</v>
      </c>
      <c r="M75" s="15">
        <v>1194</v>
      </c>
      <c r="N75" s="15">
        <v>389</v>
      </c>
      <c r="O75" s="15">
        <v>619</v>
      </c>
      <c r="P75" s="15">
        <v>824</v>
      </c>
      <c r="Q75" s="15">
        <v>1032</v>
      </c>
      <c r="R75" s="15">
        <v>1417</v>
      </c>
      <c r="S75" s="15">
        <v>461</v>
      </c>
      <c r="T75" s="15">
        <v>723</v>
      </c>
      <c r="U75" s="15">
        <v>945</v>
      </c>
      <c r="V75" s="15">
        <v>1191</v>
      </c>
      <c r="W75" s="15">
        <v>1625</v>
      </c>
      <c r="X75" s="15">
        <v>648</v>
      </c>
      <c r="Y75" s="15">
        <v>1009</v>
      </c>
      <c r="Z75" s="15">
        <v>1294</v>
      </c>
      <c r="AA75" s="15">
        <v>1638</v>
      </c>
      <c r="AB75" s="15">
        <v>2229</v>
      </c>
    </row>
    <row r="76" spans="1:28" x14ac:dyDescent="0.3">
      <c r="A76" s="2">
        <v>22</v>
      </c>
      <c r="B76" s="25">
        <v>2300</v>
      </c>
      <c r="C76" s="24" t="s">
        <v>27</v>
      </c>
      <c r="D76" s="15">
        <v>277</v>
      </c>
      <c r="E76" s="15">
        <v>451</v>
      </c>
      <c r="F76" s="15">
        <v>637</v>
      </c>
      <c r="G76" s="15">
        <v>786</v>
      </c>
      <c r="H76" s="15">
        <v>1098</v>
      </c>
      <c r="I76" s="15">
        <v>363</v>
      </c>
      <c r="J76" s="15">
        <v>585</v>
      </c>
      <c r="K76" s="15">
        <v>798</v>
      </c>
      <c r="L76" s="15">
        <v>992</v>
      </c>
      <c r="M76" s="15">
        <v>1373</v>
      </c>
      <c r="N76" s="15">
        <v>447</v>
      </c>
      <c r="O76" s="15">
        <v>712</v>
      </c>
      <c r="P76" s="15">
        <v>947</v>
      </c>
      <c r="Q76" s="15">
        <v>1186</v>
      </c>
      <c r="R76" s="15">
        <v>1629</v>
      </c>
      <c r="S76" s="15">
        <v>530</v>
      </c>
      <c r="T76" s="15">
        <v>832</v>
      </c>
      <c r="U76" s="15">
        <v>1086</v>
      </c>
      <c r="V76" s="15">
        <v>1370</v>
      </c>
      <c r="W76" s="15">
        <v>1869</v>
      </c>
      <c r="X76" s="15">
        <v>745</v>
      </c>
      <c r="Y76" s="15">
        <v>1161</v>
      </c>
      <c r="Z76" s="15">
        <v>1488</v>
      </c>
      <c r="AA76" s="15">
        <v>1883</v>
      </c>
      <c r="AB76" s="15">
        <v>2563</v>
      </c>
    </row>
    <row r="77" spans="1:28" x14ac:dyDescent="0.3">
      <c r="A77" s="2">
        <v>22</v>
      </c>
      <c r="B77" s="25">
        <v>2400</v>
      </c>
      <c r="C77" s="24" t="s">
        <v>27</v>
      </c>
      <c r="D77" s="15">
        <v>289</v>
      </c>
      <c r="E77" s="15">
        <v>470</v>
      </c>
      <c r="F77" s="15">
        <v>665</v>
      </c>
      <c r="G77" s="15">
        <v>821</v>
      </c>
      <c r="H77" s="15">
        <v>1146</v>
      </c>
      <c r="I77" s="15">
        <v>379</v>
      </c>
      <c r="J77" s="15">
        <v>610</v>
      </c>
      <c r="K77" s="15">
        <v>832</v>
      </c>
      <c r="L77" s="15">
        <v>1035</v>
      </c>
      <c r="M77" s="15">
        <v>1432</v>
      </c>
      <c r="N77" s="15">
        <v>466</v>
      </c>
      <c r="O77" s="15">
        <v>743</v>
      </c>
      <c r="P77" s="15">
        <v>988</v>
      </c>
      <c r="Q77" s="15">
        <v>1238</v>
      </c>
      <c r="R77" s="15">
        <v>1700</v>
      </c>
      <c r="S77" s="15">
        <v>553</v>
      </c>
      <c r="T77" s="15">
        <v>868</v>
      </c>
      <c r="U77" s="15">
        <v>1133</v>
      </c>
      <c r="V77" s="15">
        <v>1429</v>
      </c>
      <c r="W77" s="15">
        <v>1950</v>
      </c>
      <c r="X77" s="15">
        <v>778</v>
      </c>
      <c r="Y77" s="15">
        <v>1211</v>
      </c>
      <c r="Z77" s="15">
        <v>1552</v>
      </c>
      <c r="AA77" s="15">
        <v>1965</v>
      </c>
      <c r="AB77" s="15">
        <v>2675</v>
      </c>
    </row>
    <row r="78" spans="1:28" x14ac:dyDescent="0.3">
      <c r="A78" s="2">
        <v>22</v>
      </c>
      <c r="B78" s="25">
        <v>2600</v>
      </c>
      <c r="C78" s="24" t="s">
        <v>27</v>
      </c>
      <c r="D78" s="15">
        <v>314</v>
      </c>
      <c r="E78" s="15">
        <v>510</v>
      </c>
      <c r="F78" s="15">
        <v>720</v>
      </c>
      <c r="G78" s="15">
        <v>889</v>
      </c>
      <c r="H78" s="15">
        <v>1241</v>
      </c>
      <c r="I78" s="15">
        <v>410</v>
      </c>
      <c r="J78" s="15">
        <v>661</v>
      </c>
      <c r="K78" s="15">
        <v>902</v>
      </c>
      <c r="L78" s="15">
        <v>1122</v>
      </c>
      <c r="M78" s="15">
        <v>1552</v>
      </c>
      <c r="N78" s="15">
        <v>505</v>
      </c>
      <c r="O78" s="15">
        <v>804</v>
      </c>
      <c r="P78" s="15">
        <v>1071</v>
      </c>
      <c r="Q78" s="15">
        <v>1341</v>
      </c>
      <c r="R78" s="15">
        <v>1842</v>
      </c>
      <c r="S78" s="15">
        <v>599</v>
      </c>
      <c r="T78" s="15">
        <v>940</v>
      </c>
      <c r="U78" s="15">
        <v>1228</v>
      </c>
      <c r="V78" s="15">
        <v>1548</v>
      </c>
      <c r="W78" s="15">
        <v>2113</v>
      </c>
      <c r="X78" s="15">
        <v>842</v>
      </c>
      <c r="Y78" s="15">
        <v>1312</v>
      </c>
      <c r="Z78" s="15">
        <v>1682</v>
      </c>
      <c r="AA78" s="15">
        <v>2129</v>
      </c>
      <c r="AB78" s="15">
        <v>2897</v>
      </c>
    </row>
    <row r="79" spans="1:28" x14ac:dyDescent="0.3">
      <c r="A79" s="2">
        <v>22</v>
      </c>
      <c r="B79" s="26">
        <v>2800</v>
      </c>
      <c r="C79" s="24" t="s">
        <v>27</v>
      </c>
      <c r="D79" s="15">
        <v>338</v>
      </c>
      <c r="E79" s="15">
        <v>549</v>
      </c>
      <c r="F79" s="15">
        <v>776</v>
      </c>
      <c r="G79" s="15">
        <v>957</v>
      </c>
      <c r="H79" s="15">
        <v>1337</v>
      </c>
      <c r="I79" s="15">
        <v>442</v>
      </c>
      <c r="J79" s="15">
        <v>712</v>
      </c>
      <c r="K79" s="15">
        <v>971</v>
      </c>
      <c r="L79" s="15">
        <v>1208</v>
      </c>
      <c r="M79" s="15">
        <v>1671</v>
      </c>
      <c r="N79" s="15">
        <v>544</v>
      </c>
      <c r="O79" s="15">
        <v>866</v>
      </c>
      <c r="P79" s="15">
        <v>1153</v>
      </c>
      <c r="Q79" s="15">
        <v>1444</v>
      </c>
      <c r="R79" s="15">
        <v>1983</v>
      </c>
      <c r="S79" s="15">
        <v>646</v>
      </c>
      <c r="T79" s="15">
        <v>1012</v>
      </c>
      <c r="U79" s="15">
        <v>1322</v>
      </c>
      <c r="V79" s="15">
        <v>1667</v>
      </c>
      <c r="W79" s="15">
        <v>2275</v>
      </c>
      <c r="X79" s="15">
        <v>907</v>
      </c>
      <c r="Y79" s="15">
        <v>1413</v>
      </c>
      <c r="Z79" s="15">
        <v>1811</v>
      </c>
      <c r="AA79" s="15">
        <v>2293</v>
      </c>
      <c r="AB79" s="15">
        <v>3120</v>
      </c>
    </row>
    <row r="80" spans="1:28" x14ac:dyDescent="0.3">
      <c r="A80" s="2">
        <v>22</v>
      </c>
      <c r="B80" s="26">
        <v>3000</v>
      </c>
      <c r="C80" s="24" t="s">
        <v>27</v>
      </c>
      <c r="D80" s="15">
        <v>362</v>
      </c>
      <c r="E80" s="15">
        <v>588</v>
      </c>
      <c r="F80" s="15">
        <v>831</v>
      </c>
      <c r="G80" s="15">
        <v>1026</v>
      </c>
      <c r="H80" s="15">
        <v>1432</v>
      </c>
      <c r="I80" s="15">
        <v>473</v>
      </c>
      <c r="J80" s="15">
        <v>763</v>
      </c>
      <c r="K80" s="15">
        <v>1040</v>
      </c>
      <c r="L80" s="15">
        <v>1294</v>
      </c>
      <c r="M80" s="15">
        <v>1790</v>
      </c>
      <c r="N80" s="15">
        <v>583</v>
      </c>
      <c r="O80" s="15">
        <v>928</v>
      </c>
      <c r="P80" s="15">
        <v>1236</v>
      </c>
      <c r="Q80" s="15">
        <v>1547</v>
      </c>
      <c r="R80" s="15">
        <v>2125</v>
      </c>
      <c r="S80" s="15">
        <v>692</v>
      </c>
      <c r="T80" s="15">
        <v>1085</v>
      </c>
      <c r="U80" s="15">
        <v>1417</v>
      </c>
      <c r="V80" s="15">
        <v>1786</v>
      </c>
      <c r="W80" s="15">
        <v>2438</v>
      </c>
      <c r="X80" s="15">
        <v>972</v>
      </c>
      <c r="Y80" s="15">
        <v>1514</v>
      </c>
      <c r="Z80" s="15">
        <v>1940</v>
      </c>
      <c r="AA80" s="15">
        <v>2457</v>
      </c>
      <c r="AB80" s="15">
        <v>3343</v>
      </c>
    </row>
    <row r="81" spans="1:28" x14ac:dyDescent="0.3">
      <c r="A81" s="99">
        <v>24</v>
      </c>
      <c r="B81" s="23">
        <v>400</v>
      </c>
      <c r="C81" s="24" t="s">
        <v>27</v>
      </c>
      <c r="D81" s="15">
        <v>43</v>
      </c>
      <c r="E81" s="15">
        <v>69</v>
      </c>
      <c r="F81" s="15">
        <v>98</v>
      </c>
      <c r="G81" s="15">
        <v>121</v>
      </c>
      <c r="H81" s="15">
        <v>169</v>
      </c>
      <c r="I81" s="15">
        <v>56</v>
      </c>
      <c r="J81" s="15">
        <v>90</v>
      </c>
      <c r="K81" s="15">
        <v>123</v>
      </c>
      <c r="L81" s="15">
        <v>152</v>
      </c>
      <c r="M81" s="15">
        <v>211</v>
      </c>
      <c r="N81" s="15">
        <v>69</v>
      </c>
      <c r="O81" s="15">
        <v>109</v>
      </c>
      <c r="P81" s="15">
        <v>146</v>
      </c>
      <c r="Q81" s="15">
        <v>182</v>
      </c>
      <c r="R81" s="15">
        <v>250</v>
      </c>
      <c r="S81" s="15">
        <v>82</v>
      </c>
      <c r="T81" s="15">
        <v>128</v>
      </c>
      <c r="U81" s="15">
        <v>167</v>
      </c>
      <c r="V81" s="15">
        <v>210</v>
      </c>
      <c r="W81" s="15">
        <v>286</v>
      </c>
      <c r="X81" s="15">
        <v>115</v>
      </c>
      <c r="Y81" s="15">
        <v>178</v>
      </c>
      <c r="Z81" s="15">
        <v>228</v>
      </c>
      <c r="AA81" s="15">
        <v>288</v>
      </c>
      <c r="AB81" s="15">
        <v>392</v>
      </c>
    </row>
    <row r="82" spans="1:28" x14ac:dyDescent="0.3">
      <c r="A82" s="2">
        <v>24</v>
      </c>
      <c r="B82" s="25">
        <v>500</v>
      </c>
      <c r="C82" s="24" t="s">
        <v>27</v>
      </c>
      <c r="D82" s="15">
        <v>53</v>
      </c>
      <c r="E82" s="15">
        <v>87</v>
      </c>
      <c r="F82" s="15">
        <v>123</v>
      </c>
      <c r="G82" s="15">
        <v>151</v>
      </c>
      <c r="H82" s="15">
        <v>211</v>
      </c>
      <c r="I82" s="15">
        <v>70</v>
      </c>
      <c r="J82" s="15">
        <v>112</v>
      </c>
      <c r="K82" s="15">
        <v>153</v>
      </c>
      <c r="L82" s="15">
        <v>190</v>
      </c>
      <c r="M82" s="15">
        <v>263</v>
      </c>
      <c r="N82" s="15">
        <v>86</v>
      </c>
      <c r="O82" s="15">
        <v>137</v>
      </c>
      <c r="P82" s="15">
        <v>182</v>
      </c>
      <c r="Q82" s="15">
        <v>228</v>
      </c>
      <c r="R82" s="15">
        <v>312</v>
      </c>
      <c r="S82" s="15">
        <v>102</v>
      </c>
      <c r="T82" s="15">
        <v>160</v>
      </c>
      <c r="U82" s="15">
        <v>208</v>
      </c>
      <c r="V82" s="15">
        <v>263</v>
      </c>
      <c r="W82" s="15">
        <v>358</v>
      </c>
      <c r="X82" s="15">
        <v>143</v>
      </c>
      <c r="Y82" s="15">
        <v>223</v>
      </c>
      <c r="Z82" s="15">
        <v>285</v>
      </c>
      <c r="AA82" s="15">
        <v>360</v>
      </c>
      <c r="AB82" s="15">
        <v>490</v>
      </c>
    </row>
    <row r="83" spans="1:28" x14ac:dyDescent="0.3">
      <c r="A83" s="2">
        <v>24</v>
      </c>
      <c r="B83" s="25">
        <v>600</v>
      </c>
      <c r="C83" s="24" t="s">
        <v>27</v>
      </c>
      <c r="D83" s="15">
        <v>64</v>
      </c>
      <c r="E83" s="15">
        <v>104</v>
      </c>
      <c r="F83" s="15">
        <v>147</v>
      </c>
      <c r="G83" s="15">
        <v>181</v>
      </c>
      <c r="H83" s="15">
        <v>253</v>
      </c>
      <c r="I83" s="15">
        <v>84</v>
      </c>
      <c r="J83" s="15">
        <v>135</v>
      </c>
      <c r="K83" s="15">
        <v>184</v>
      </c>
      <c r="L83" s="15">
        <v>229</v>
      </c>
      <c r="M83" s="15">
        <v>316</v>
      </c>
      <c r="N83" s="15">
        <v>103</v>
      </c>
      <c r="O83" s="15">
        <v>164</v>
      </c>
      <c r="P83" s="15">
        <v>218</v>
      </c>
      <c r="Q83" s="15">
        <v>273</v>
      </c>
      <c r="R83" s="15">
        <v>375</v>
      </c>
      <c r="S83" s="15">
        <v>122</v>
      </c>
      <c r="T83" s="15">
        <v>192</v>
      </c>
      <c r="U83" s="15">
        <v>250</v>
      </c>
      <c r="V83" s="15">
        <v>315</v>
      </c>
      <c r="W83" s="15">
        <v>429</v>
      </c>
      <c r="X83" s="15">
        <v>172</v>
      </c>
      <c r="Y83" s="15">
        <v>267</v>
      </c>
      <c r="Z83" s="15">
        <v>342</v>
      </c>
      <c r="AA83" s="15">
        <v>432</v>
      </c>
      <c r="AB83" s="15">
        <v>588</v>
      </c>
    </row>
    <row r="84" spans="1:28" x14ac:dyDescent="0.3">
      <c r="A84" s="2">
        <v>24</v>
      </c>
      <c r="B84" s="25">
        <v>700</v>
      </c>
      <c r="C84" s="24" t="s">
        <v>27</v>
      </c>
      <c r="D84" s="15">
        <v>74</v>
      </c>
      <c r="E84" s="15">
        <v>121</v>
      </c>
      <c r="F84" s="15">
        <v>172</v>
      </c>
      <c r="G84" s="15">
        <v>212</v>
      </c>
      <c r="H84" s="15">
        <v>295</v>
      </c>
      <c r="I84" s="15">
        <v>97</v>
      </c>
      <c r="J84" s="15">
        <v>157</v>
      </c>
      <c r="K84" s="15">
        <v>215</v>
      </c>
      <c r="L84" s="15">
        <v>267</v>
      </c>
      <c r="M84" s="15">
        <v>369</v>
      </c>
      <c r="N84" s="15">
        <v>120</v>
      </c>
      <c r="O84" s="15">
        <v>191</v>
      </c>
      <c r="P84" s="15">
        <v>255</v>
      </c>
      <c r="Q84" s="15">
        <v>319</v>
      </c>
      <c r="R84" s="15">
        <v>437</v>
      </c>
      <c r="S84" s="15">
        <v>143</v>
      </c>
      <c r="T84" s="15">
        <v>224</v>
      </c>
      <c r="U84" s="15">
        <v>292</v>
      </c>
      <c r="V84" s="15">
        <v>368</v>
      </c>
      <c r="W84" s="15">
        <v>501</v>
      </c>
      <c r="X84" s="15">
        <v>201</v>
      </c>
      <c r="Y84" s="15">
        <v>312</v>
      </c>
      <c r="Z84" s="15">
        <v>399</v>
      </c>
      <c r="AA84" s="15">
        <v>504</v>
      </c>
      <c r="AB84" s="15">
        <v>686</v>
      </c>
    </row>
    <row r="85" spans="1:28" x14ac:dyDescent="0.3">
      <c r="A85" s="2">
        <v>24</v>
      </c>
      <c r="B85" s="25">
        <v>800</v>
      </c>
      <c r="C85" s="24" t="s">
        <v>27</v>
      </c>
      <c r="D85" s="15">
        <v>85</v>
      </c>
      <c r="E85" s="15">
        <v>139</v>
      </c>
      <c r="F85" s="15">
        <v>196</v>
      </c>
      <c r="G85" s="15">
        <v>242</v>
      </c>
      <c r="H85" s="15">
        <v>337</v>
      </c>
      <c r="I85" s="15">
        <v>111</v>
      </c>
      <c r="J85" s="15">
        <v>180</v>
      </c>
      <c r="K85" s="15">
        <v>246</v>
      </c>
      <c r="L85" s="15">
        <v>305</v>
      </c>
      <c r="M85" s="15">
        <v>421</v>
      </c>
      <c r="N85" s="15">
        <v>137</v>
      </c>
      <c r="O85" s="15">
        <v>219</v>
      </c>
      <c r="P85" s="15">
        <v>291</v>
      </c>
      <c r="Q85" s="15">
        <v>364</v>
      </c>
      <c r="R85" s="15">
        <v>500</v>
      </c>
      <c r="S85" s="15">
        <v>163</v>
      </c>
      <c r="T85" s="15">
        <v>256</v>
      </c>
      <c r="U85" s="15">
        <v>334</v>
      </c>
      <c r="V85" s="15">
        <v>420</v>
      </c>
      <c r="W85" s="15">
        <v>573</v>
      </c>
      <c r="X85" s="15">
        <v>229</v>
      </c>
      <c r="Y85" s="15">
        <v>357</v>
      </c>
      <c r="Z85" s="15">
        <v>456</v>
      </c>
      <c r="AA85" s="15">
        <v>576</v>
      </c>
      <c r="AB85" s="15">
        <v>784</v>
      </c>
    </row>
    <row r="86" spans="1:28" x14ac:dyDescent="0.3">
      <c r="A86" s="2">
        <v>24</v>
      </c>
      <c r="B86" s="25">
        <v>900</v>
      </c>
      <c r="C86" s="24" t="s">
        <v>27</v>
      </c>
      <c r="D86" s="15">
        <v>96</v>
      </c>
      <c r="E86" s="15">
        <v>156</v>
      </c>
      <c r="F86" s="15">
        <v>221</v>
      </c>
      <c r="G86" s="15">
        <v>272</v>
      </c>
      <c r="H86" s="15">
        <v>380</v>
      </c>
      <c r="I86" s="15">
        <v>125</v>
      </c>
      <c r="J86" s="15">
        <v>202</v>
      </c>
      <c r="K86" s="15">
        <v>276</v>
      </c>
      <c r="L86" s="15">
        <v>343</v>
      </c>
      <c r="M86" s="15">
        <v>474</v>
      </c>
      <c r="N86" s="15">
        <v>155</v>
      </c>
      <c r="O86" s="15">
        <v>246</v>
      </c>
      <c r="P86" s="15">
        <v>328</v>
      </c>
      <c r="Q86" s="15">
        <v>410</v>
      </c>
      <c r="R86" s="15">
        <v>562</v>
      </c>
      <c r="S86" s="15">
        <v>184</v>
      </c>
      <c r="T86" s="15">
        <v>288</v>
      </c>
      <c r="U86" s="15">
        <v>375</v>
      </c>
      <c r="V86" s="15">
        <v>473</v>
      </c>
      <c r="W86" s="15">
        <v>644</v>
      </c>
      <c r="X86" s="15">
        <v>258</v>
      </c>
      <c r="Y86" s="15">
        <v>401</v>
      </c>
      <c r="Z86" s="15">
        <v>513</v>
      </c>
      <c r="AA86" s="15">
        <v>649</v>
      </c>
      <c r="AB86" s="15">
        <v>882</v>
      </c>
    </row>
    <row r="87" spans="1:28" x14ac:dyDescent="0.3">
      <c r="A87" s="2">
        <v>24</v>
      </c>
      <c r="B87" s="25">
        <v>1000</v>
      </c>
      <c r="C87" s="24" t="s">
        <v>27</v>
      </c>
      <c r="D87" s="15">
        <v>106</v>
      </c>
      <c r="E87" s="15">
        <v>173</v>
      </c>
      <c r="F87" s="15">
        <v>246</v>
      </c>
      <c r="G87" s="15">
        <v>302</v>
      </c>
      <c r="H87" s="15">
        <v>422</v>
      </c>
      <c r="I87" s="15">
        <v>139</v>
      </c>
      <c r="J87" s="15">
        <v>225</v>
      </c>
      <c r="K87" s="15">
        <v>307</v>
      </c>
      <c r="L87" s="15">
        <v>381</v>
      </c>
      <c r="M87" s="15">
        <v>527</v>
      </c>
      <c r="N87" s="15">
        <v>172</v>
      </c>
      <c r="O87" s="15">
        <v>274</v>
      </c>
      <c r="P87" s="15">
        <v>364</v>
      </c>
      <c r="Q87" s="15">
        <v>455</v>
      </c>
      <c r="R87" s="15">
        <v>624</v>
      </c>
      <c r="S87" s="15">
        <v>204</v>
      </c>
      <c r="T87" s="15">
        <v>320</v>
      </c>
      <c r="U87" s="15">
        <v>417</v>
      </c>
      <c r="V87" s="15">
        <v>525</v>
      </c>
      <c r="W87" s="15">
        <v>716</v>
      </c>
      <c r="X87" s="15">
        <v>287</v>
      </c>
      <c r="Y87" s="15">
        <v>446</v>
      </c>
      <c r="Z87" s="15">
        <v>570</v>
      </c>
      <c r="AA87" s="15">
        <v>721</v>
      </c>
      <c r="AB87" s="15">
        <v>980</v>
      </c>
    </row>
    <row r="88" spans="1:28" x14ac:dyDescent="0.3">
      <c r="A88" s="2">
        <v>24</v>
      </c>
      <c r="B88" s="25">
        <v>1100</v>
      </c>
      <c r="C88" s="24" t="s">
        <v>27</v>
      </c>
      <c r="D88" s="15">
        <v>117</v>
      </c>
      <c r="E88" s="15">
        <v>191</v>
      </c>
      <c r="F88" s="15">
        <v>270</v>
      </c>
      <c r="G88" s="15">
        <v>332</v>
      </c>
      <c r="H88" s="15">
        <v>464</v>
      </c>
      <c r="I88" s="15">
        <v>153</v>
      </c>
      <c r="J88" s="15">
        <v>247</v>
      </c>
      <c r="K88" s="15">
        <v>338</v>
      </c>
      <c r="L88" s="15">
        <v>419</v>
      </c>
      <c r="M88" s="15">
        <v>579</v>
      </c>
      <c r="N88" s="15">
        <v>189</v>
      </c>
      <c r="O88" s="15">
        <v>301</v>
      </c>
      <c r="P88" s="15">
        <v>401</v>
      </c>
      <c r="Q88" s="15">
        <v>501</v>
      </c>
      <c r="R88" s="15">
        <v>687</v>
      </c>
      <c r="S88" s="15">
        <v>225</v>
      </c>
      <c r="T88" s="15">
        <v>351</v>
      </c>
      <c r="U88" s="15">
        <v>459</v>
      </c>
      <c r="V88" s="15">
        <v>578</v>
      </c>
      <c r="W88" s="15">
        <v>787</v>
      </c>
      <c r="X88" s="15">
        <v>315</v>
      </c>
      <c r="Y88" s="15">
        <v>490</v>
      </c>
      <c r="Z88" s="15">
        <v>627</v>
      </c>
      <c r="AA88" s="15">
        <v>793</v>
      </c>
      <c r="AB88" s="15">
        <v>1078</v>
      </c>
    </row>
    <row r="89" spans="1:28" x14ac:dyDescent="0.3">
      <c r="A89" s="2">
        <v>24</v>
      </c>
      <c r="B89" s="25">
        <v>1200</v>
      </c>
      <c r="C89" s="24" t="s">
        <v>27</v>
      </c>
      <c r="D89" s="15">
        <v>128</v>
      </c>
      <c r="E89" s="15">
        <v>208</v>
      </c>
      <c r="F89" s="15">
        <v>295</v>
      </c>
      <c r="G89" s="15">
        <v>363</v>
      </c>
      <c r="H89" s="15">
        <v>506</v>
      </c>
      <c r="I89" s="15">
        <v>167</v>
      </c>
      <c r="J89" s="15">
        <v>270</v>
      </c>
      <c r="K89" s="15">
        <v>368</v>
      </c>
      <c r="L89" s="15">
        <v>457</v>
      </c>
      <c r="M89" s="15">
        <v>632</v>
      </c>
      <c r="N89" s="15">
        <v>206</v>
      </c>
      <c r="O89" s="15">
        <v>328</v>
      </c>
      <c r="P89" s="15">
        <v>437</v>
      </c>
      <c r="Q89" s="15">
        <v>546</v>
      </c>
      <c r="R89" s="15">
        <v>749</v>
      </c>
      <c r="S89" s="15">
        <v>245</v>
      </c>
      <c r="T89" s="15">
        <v>383</v>
      </c>
      <c r="U89" s="15">
        <v>500</v>
      </c>
      <c r="V89" s="15">
        <v>630</v>
      </c>
      <c r="W89" s="15">
        <v>859</v>
      </c>
      <c r="X89" s="15">
        <v>344</v>
      </c>
      <c r="Y89" s="15">
        <v>535</v>
      </c>
      <c r="Z89" s="15">
        <v>684</v>
      </c>
      <c r="AA89" s="15">
        <v>865</v>
      </c>
      <c r="AB89" s="15">
        <v>1176</v>
      </c>
    </row>
    <row r="90" spans="1:28" x14ac:dyDescent="0.3">
      <c r="A90" s="2">
        <v>24</v>
      </c>
      <c r="B90" s="25">
        <v>1300</v>
      </c>
      <c r="C90" s="24" t="s">
        <v>27</v>
      </c>
      <c r="D90" s="15">
        <v>138</v>
      </c>
      <c r="E90" s="15">
        <v>225</v>
      </c>
      <c r="F90" s="15">
        <v>319</v>
      </c>
      <c r="G90" s="15">
        <v>393</v>
      </c>
      <c r="H90" s="15">
        <v>548</v>
      </c>
      <c r="I90" s="15">
        <v>181</v>
      </c>
      <c r="J90" s="15">
        <v>292</v>
      </c>
      <c r="K90" s="15">
        <v>399</v>
      </c>
      <c r="L90" s="15">
        <v>495</v>
      </c>
      <c r="M90" s="15">
        <v>685</v>
      </c>
      <c r="N90" s="15">
        <v>223</v>
      </c>
      <c r="O90" s="15">
        <v>356</v>
      </c>
      <c r="P90" s="15">
        <v>473</v>
      </c>
      <c r="Q90" s="15">
        <v>592</v>
      </c>
      <c r="R90" s="15">
        <v>812</v>
      </c>
      <c r="S90" s="15">
        <v>265</v>
      </c>
      <c r="T90" s="15">
        <v>415</v>
      </c>
      <c r="U90" s="15">
        <v>542</v>
      </c>
      <c r="V90" s="15">
        <v>683</v>
      </c>
      <c r="W90" s="15">
        <v>930</v>
      </c>
      <c r="X90" s="15">
        <v>373</v>
      </c>
      <c r="Y90" s="15">
        <v>579</v>
      </c>
      <c r="Z90" s="15">
        <v>741</v>
      </c>
      <c r="AA90" s="15">
        <v>937</v>
      </c>
      <c r="AB90" s="15">
        <v>1274</v>
      </c>
    </row>
    <row r="91" spans="1:28" x14ac:dyDescent="0.3">
      <c r="A91" s="2">
        <v>24</v>
      </c>
      <c r="B91" s="25">
        <v>1400</v>
      </c>
      <c r="C91" s="24" t="s">
        <v>27</v>
      </c>
      <c r="D91" s="15">
        <v>149</v>
      </c>
      <c r="E91" s="15">
        <v>243</v>
      </c>
      <c r="F91" s="15">
        <v>344</v>
      </c>
      <c r="G91" s="15">
        <v>423</v>
      </c>
      <c r="H91" s="15">
        <v>591</v>
      </c>
      <c r="I91" s="15">
        <v>195</v>
      </c>
      <c r="J91" s="15">
        <v>315</v>
      </c>
      <c r="K91" s="15">
        <v>430</v>
      </c>
      <c r="L91" s="15">
        <v>533</v>
      </c>
      <c r="M91" s="15">
        <v>737</v>
      </c>
      <c r="N91" s="15">
        <v>241</v>
      </c>
      <c r="O91" s="15">
        <v>383</v>
      </c>
      <c r="P91" s="15">
        <v>510</v>
      </c>
      <c r="Q91" s="15">
        <v>637</v>
      </c>
      <c r="R91" s="15">
        <v>874</v>
      </c>
      <c r="S91" s="15">
        <v>286</v>
      </c>
      <c r="T91" s="15">
        <v>447</v>
      </c>
      <c r="U91" s="15">
        <v>584</v>
      </c>
      <c r="V91" s="15">
        <v>735</v>
      </c>
      <c r="W91" s="15">
        <v>1002</v>
      </c>
      <c r="X91" s="15">
        <v>401</v>
      </c>
      <c r="Y91" s="15">
        <v>624</v>
      </c>
      <c r="Z91" s="15">
        <v>798</v>
      </c>
      <c r="AA91" s="15">
        <v>1009</v>
      </c>
      <c r="AB91" s="15">
        <v>1372</v>
      </c>
    </row>
    <row r="92" spans="1:28" x14ac:dyDescent="0.3">
      <c r="A92" s="2">
        <v>24</v>
      </c>
      <c r="B92" s="25">
        <v>1600</v>
      </c>
      <c r="C92" s="24" t="s">
        <v>27</v>
      </c>
      <c r="D92" s="15">
        <v>170</v>
      </c>
      <c r="E92" s="15">
        <v>277</v>
      </c>
      <c r="F92" s="15">
        <v>393</v>
      </c>
      <c r="G92" s="15">
        <v>484</v>
      </c>
      <c r="H92" s="15">
        <v>675</v>
      </c>
      <c r="I92" s="15">
        <v>223</v>
      </c>
      <c r="J92" s="15">
        <v>360</v>
      </c>
      <c r="K92" s="15">
        <v>491</v>
      </c>
      <c r="L92" s="15">
        <v>610</v>
      </c>
      <c r="M92" s="15">
        <v>843</v>
      </c>
      <c r="N92" s="15">
        <v>275</v>
      </c>
      <c r="O92" s="15">
        <v>438</v>
      </c>
      <c r="P92" s="15">
        <v>583</v>
      </c>
      <c r="Q92" s="15">
        <v>728</v>
      </c>
      <c r="R92" s="15">
        <v>999</v>
      </c>
      <c r="S92" s="15">
        <v>327</v>
      </c>
      <c r="T92" s="15">
        <v>511</v>
      </c>
      <c r="U92" s="15">
        <v>667</v>
      </c>
      <c r="V92" s="15">
        <v>840</v>
      </c>
      <c r="W92" s="15">
        <v>1145</v>
      </c>
      <c r="X92" s="15">
        <v>459</v>
      </c>
      <c r="Y92" s="15">
        <v>713</v>
      </c>
      <c r="Z92" s="15">
        <v>912</v>
      </c>
      <c r="AA92" s="15">
        <v>1153</v>
      </c>
      <c r="AB92" s="15">
        <v>1569</v>
      </c>
    </row>
    <row r="93" spans="1:28" x14ac:dyDescent="0.3">
      <c r="A93" s="2">
        <v>24</v>
      </c>
      <c r="B93" s="25">
        <v>1800</v>
      </c>
      <c r="C93" s="24" t="s">
        <v>27</v>
      </c>
      <c r="D93" s="15">
        <v>191</v>
      </c>
      <c r="E93" s="15">
        <v>312</v>
      </c>
      <c r="F93" s="15">
        <v>442</v>
      </c>
      <c r="G93" s="15">
        <v>544</v>
      </c>
      <c r="H93" s="15">
        <v>759</v>
      </c>
      <c r="I93" s="15">
        <v>251</v>
      </c>
      <c r="J93" s="15">
        <v>405</v>
      </c>
      <c r="K93" s="15">
        <v>553</v>
      </c>
      <c r="L93" s="15">
        <v>686</v>
      </c>
      <c r="M93" s="15">
        <v>948</v>
      </c>
      <c r="N93" s="15">
        <v>309</v>
      </c>
      <c r="O93" s="15">
        <v>492</v>
      </c>
      <c r="P93" s="15">
        <v>655</v>
      </c>
      <c r="Q93" s="15">
        <v>819</v>
      </c>
      <c r="R93" s="15">
        <v>1124</v>
      </c>
      <c r="S93" s="15">
        <v>367</v>
      </c>
      <c r="T93" s="15">
        <v>575</v>
      </c>
      <c r="U93" s="15">
        <v>751</v>
      </c>
      <c r="V93" s="15">
        <v>945</v>
      </c>
      <c r="W93" s="15">
        <v>1288</v>
      </c>
      <c r="X93" s="15">
        <v>516</v>
      </c>
      <c r="Y93" s="15">
        <v>802</v>
      </c>
      <c r="Z93" s="15">
        <v>1026</v>
      </c>
      <c r="AA93" s="15">
        <v>1297</v>
      </c>
      <c r="AB93" s="15">
        <v>1765</v>
      </c>
    </row>
    <row r="94" spans="1:28" x14ac:dyDescent="0.3">
      <c r="A94" s="2">
        <v>24</v>
      </c>
      <c r="B94" s="25">
        <v>2000</v>
      </c>
      <c r="C94" s="24" t="s">
        <v>27</v>
      </c>
      <c r="D94" s="15">
        <v>213</v>
      </c>
      <c r="E94" s="15">
        <v>347</v>
      </c>
      <c r="F94" s="15">
        <v>491</v>
      </c>
      <c r="G94" s="15">
        <v>604</v>
      </c>
      <c r="H94" s="15">
        <v>844</v>
      </c>
      <c r="I94" s="15">
        <v>278</v>
      </c>
      <c r="J94" s="15">
        <v>450</v>
      </c>
      <c r="K94" s="15">
        <v>614</v>
      </c>
      <c r="L94" s="15">
        <v>762</v>
      </c>
      <c r="M94" s="15">
        <v>1053</v>
      </c>
      <c r="N94" s="15">
        <v>344</v>
      </c>
      <c r="O94" s="15">
        <v>547</v>
      </c>
      <c r="P94" s="15">
        <v>728</v>
      </c>
      <c r="Q94" s="15">
        <v>910</v>
      </c>
      <c r="R94" s="15">
        <v>1249</v>
      </c>
      <c r="S94" s="15">
        <v>408</v>
      </c>
      <c r="T94" s="15">
        <v>639</v>
      </c>
      <c r="U94" s="15">
        <v>834</v>
      </c>
      <c r="V94" s="15">
        <v>1050</v>
      </c>
      <c r="W94" s="15">
        <v>1431</v>
      </c>
      <c r="X94" s="15">
        <v>573</v>
      </c>
      <c r="Y94" s="15">
        <v>891</v>
      </c>
      <c r="Z94" s="15">
        <v>1140</v>
      </c>
      <c r="AA94" s="15">
        <v>1441</v>
      </c>
      <c r="AB94" s="15">
        <v>1961</v>
      </c>
    </row>
    <row r="95" spans="1:28" x14ac:dyDescent="0.3">
      <c r="A95" s="2">
        <v>24</v>
      </c>
      <c r="B95" s="25">
        <v>2300</v>
      </c>
      <c r="C95" s="24" t="s">
        <v>27</v>
      </c>
      <c r="D95" s="15">
        <v>244</v>
      </c>
      <c r="E95" s="15">
        <v>399</v>
      </c>
      <c r="F95" s="15">
        <v>565</v>
      </c>
      <c r="G95" s="15">
        <v>695</v>
      </c>
      <c r="H95" s="15">
        <v>970</v>
      </c>
      <c r="I95" s="15">
        <v>320</v>
      </c>
      <c r="J95" s="15">
        <v>517</v>
      </c>
      <c r="K95" s="15">
        <v>706</v>
      </c>
      <c r="L95" s="15">
        <v>876</v>
      </c>
      <c r="M95" s="15">
        <v>1211</v>
      </c>
      <c r="N95" s="15">
        <v>395</v>
      </c>
      <c r="O95" s="15">
        <v>629</v>
      </c>
      <c r="P95" s="15">
        <v>837</v>
      </c>
      <c r="Q95" s="15">
        <v>1047</v>
      </c>
      <c r="R95" s="15">
        <v>1436</v>
      </c>
      <c r="S95" s="15">
        <v>469</v>
      </c>
      <c r="T95" s="15">
        <v>735</v>
      </c>
      <c r="U95" s="15">
        <v>959</v>
      </c>
      <c r="V95" s="15">
        <v>1208</v>
      </c>
      <c r="W95" s="15">
        <v>1646</v>
      </c>
      <c r="X95" s="15">
        <v>659</v>
      </c>
      <c r="Y95" s="15">
        <v>1025</v>
      </c>
      <c r="Z95" s="15">
        <v>1311</v>
      </c>
      <c r="AA95" s="15">
        <v>1657</v>
      </c>
      <c r="AB95" s="15">
        <v>2255</v>
      </c>
    </row>
    <row r="96" spans="1:28" x14ac:dyDescent="0.3">
      <c r="A96" s="2">
        <v>24</v>
      </c>
      <c r="B96" s="25">
        <v>2400</v>
      </c>
      <c r="C96" s="24" t="s">
        <v>27</v>
      </c>
      <c r="D96" s="15">
        <v>255</v>
      </c>
      <c r="E96" s="15">
        <v>416</v>
      </c>
      <c r="F96" s="15">
        <v>589</v>
      </c>
      <c r="G96" s="15">
        <v>725</v>
      </c>
      <c r="H96" s="15">
        <v>1012</v>
      </c>
      <c r="I96" s="15">
        <v>334</v>
      </c>
      <c r="J96" s="15">
        <v>540</v>
      </c>
      <c r="K96" s="15">
        <v>737</v>
      </c>
      <c r="L96" s="15">
        <v>914</v>
      </c>
      <c r="M96" s="15">
        <v>1264</v>
      </c>
      <c r="N96" s="15">
        <v>412</v>
      </c>
      <c r="O96" s="15">
        <v>656</v>
      </c>
      <c r="P96" s="15">
        <v>874</v>
      </c>
      <c r="Q96" s="15">
        <v>1092</v>
      </c>
      <c r="R96" s="15">
        <v>1499</v>
      </c>
      <c r="S96" s="15">
        <v>490</v>
      </c>
      <c r="T96" s="15">
        <v>767</v>
      </c>
      <c r="U96" s="15">
        <v>1001</v>
      </c>
      <c r="V96" s="15">
        <v>1260</v>
      </c>
      <c r="W96" s="15">
        <v>1718</v>
      </c>
      <c r="X96" s="15">
        <v>688</v>
      </c>
      <c r="Y96" s="15">
        <v>1070</v>
      </c>
      <c r="Z96" s="15">
        <v>1368</v>
      </c>
      <c r="AA96" s="15">
        <v>1729</v>
      </c>
      <c r="AB96" s="15">
        <v>2353</v>
      </c>
    </row>
    <row r="97" spans="1:28" x14ac:dyDescent="0.3">
      <c r="A97" s="2">
        <v>24</v>
      </c>
      <c r="B97" s="25">
        <v>2600</v>
      </c>
      <c r="C97" s="24" t="s">
        <v>27</v>
      </c>
      <c r="D97" s="15">
        <v>276</v>
      </c>
      <c r="E97" s="15">
        <v>451</v>
      </c>
      <c r="F97" s="15">
        <v>638</v>
      </c>
      <c r="G97" s="15">
        <v>786</v>
      </c>
      <c r="H97" s="15">
        <v>1097</v>
      </c>
      <c r="I97" s="15">
        <v>362</v>
      </c>
      <c r="J97" s="15">
        <v>585</v>
      </c>
      <c r="K97" s="15">
        <v>798</v>
      </c>
      <c r="L97" s="15">
        <v>991</v>
      </c>
      <c r="M97" s="15">
        <v>1369</v>
      </c>
      <c r="N97" s="15">
        <v>447</v>
      </c>
      <c r="O97" s="15">
        <v>711</v>
      </c>
      <c r="P97" s="15">
        <v>947</v>
      </c>
      <c r="Q97" s="15">
        <v>1183</v>
      </c>
      <c r="R97" s="15">
        <v>1624</v>
      </c>
      <c r="S97" s="15">
        <v>531</v>
      </c>
      <c r="T97" s="15">
        <v>831</v>
      </c>
      <c r="U97" s="15">
        <v>1084</v>
      </c>
      <c r="V97" s="15">
        <v>1365</v>
      </c>
      <c r="W97" s="15">
        <v>1861</v>
      </c>
      <c r="X97" s="15">
        <v>745</v>
      </c>
      <c r="Y97" s="15">
        <v>1159</v>
      </c>
      <c r="Z97" s="15">
        <v>1482</v>
      </c>
      <c r="AA97" s="15">
        <v>1874</v>
      </c>
      <c r="AB97" s="15">
        <v>2549</v>
      </c>
    </row>
    <row r="98" spans="1:28" x14ac:dyDescent="0.3">
      <c r="A98" s="2">
        <v>24</v>
      </c>
      <c r="B98" s="26">
        <v>2800</v>
      </c>
      <c r="C98" s="24" t="s">
        <v>27</v>
      </c>
      <c r="D98" s="15">
        <v>298</v>
      </c>
      <c r="E98" s="15">
        <v>486</v>
      </c>
      <c r="F98" s="15">
        <v>688</v>
      </c>
      <c r="G98" s="15">
        <v>846</v>
      </c>
      <c r="H98" s="15">
        <v>1181</v>
      </c>
      <c r="I98" s="15">
        <v>390</v>
      </c>
      <c r="J98" s="15">
        <v>630</v>
      </c>
      <c r="K98" s="15">
        <v>860</v>
      </c>
      <c r="L98" s="15">
        <v>1067</v>
      </c>
      <c r="M98" s="15">
        <v>1475</v>
      </c>
      <c r="N98" s="15">
        <v>481</v>
      </c>
      <c r="O98" s="15">
        <v>766</v>
      </c>
      <c r="P98" s="15">
        <v>1019</v>
      </c>
      <c r="Q98" s="15">
        <v>1274</v>
      </c>
      <c r="R98" s="15">
        <v>1748</v>
      </c>
      <c r="S98" s="15">
        <v>572</v>
      </c>
      <c r="T98" s="15">
        <v>895</v>
      </c>
      <c r="U98" s="15">
        <v>1168</v>
      </c>
      <c r="V98" s="15">
        <v>1470</v>
      </c>
      <c r="W98" s="15">
        <v>2004</v>
      </c>
      <c r="X98" s="15">
        <v>803</v>
      </c>
      <c r="Y98" s="15">
        <v>1248</v>
      </c>
      <c r="Z98" s="15">
        <v>1596</v>
      </c>
      <c r="AA98" s="15">
        <v>2018</v>
      </c>
      <c r="AB98" s="15">
        <v>2745</v>
      </c>
    </row>
    <row r="99" spans="1:28" x14ac:dyDescent="0.3">
      <c r="A99" s="2">
        <v>24</v>
      </c>
      <c r="B99" s="26">
        <v>3000</v>
      </c>
      <c r="C99" s="24" t="s">
        <v>27</v>
      </c>
      <c r="D99" s="15">
        <v>319</v>
      </c>
      <c r="E99" s="15">
        <v>520</v>
      </c>
      <c r="F99" s="15">
        <v>737</v>
      </c>
      <c r="G99" s="15">
        <v>907</v>
      </c>
      <c r="H99" s="15">
        <v>1266</v>
      </c>
      <c r="I99" s="15">
        <v>418</v>
      </c>
      <c r="J99" s="15">
        <v>675</v>
      </c>
      <c r="K99" s="15">
        <v>921</v>
      </c>
      <c r="L99" s="15">
        <v>1143</v>
      </c>
      <c r="M99" s="15">
        <v>1580</v>
      </c>
      <c r="N99" s="15">
        <v>515</v>
      </c>
      <c r="O99" s="15">
        <v>821</v>
      </c>
      <c r="P99" s="15">
        <v>1092</v>
      </c>
      <c r="Q99" s="15">
        <v>1365</v>
      </c>
      <c r="R99" s="15">
        <v>1873</v>
      </c>
      <c r="S99" s="15">
        <v>612</v>
      </c>
      <c r="T99" s="15">
        <v>959</v>
      </c>
      <c r="U99" s="15">
        <v>1251</v>
      </c>
      <c r="V99" s="15">
        <v>1575</v>
      </c>
      <c r="W99" s="15">
        <v>2147</v>
      </c>
      <c r="X99" s="15">
        <v>860</v>
      </c>
      <c r="Y99" s="15">
        <v>1337</v>
      </c>
      <c r="Z99" s="15">
        <v>1710</v>
      </c>
      <c r="AA99" s="15">
        <v>2162</v>
      </c>
      <c r="AB99" s="15">
        <v>2941</v>
      </c>
    </row>
  </sheetData>
  <pageMargins left="0.7" right="0.7" top="0.78740157499999996" bottom="0.78740157499999996" header="0.3" footer="0.3"/>
  <pageSetup paperSize="9" orientation="portrait" horizontalDpi="300" verticalDpi="3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99"/>
  <sheetViews>
    <sheetView zoomScale="70" zoomScaleNormal="70" workbookViewId="0">
      <selection activeCell="E100" sqref="E100"/>
    </sheetView>
  </sheetViews>
  <sheetFormatPr baseColWidth="10" defaultColWidth="10.81640625" defaultRowHeight="14" x14ac:dyDescent="0.3"/>
  <cols>
    <col min="1" max="1" width="10.81640625" style="2"/>
    <col min="2" max="2" width="14" style="2" customWidth="1"/>
    <col min="3" max="4" width="10.81640625" style="2"/>
    <col min="5" max="5" width="11.1796875" style="2" bestFit="1" customWidth="1"/>
    <col min="6" max="6" width="14" style="2" bestFit="1" customWidth="1"/>
    <col min="7" max="16384" width="10.81640625" style="2"/>
  </cols>
  <sheetData>
    <row r="1" spans="1:28" ht="20" x14ac:dyDescent="0.4">
      <c r="B1" s="27" t="s">
        <v>57</v>
      </c>
    </row>
    <row r="2" spans="1:28" ht="20.5" x14ac:dyDescent="0.5">
      <c r="B2" s="17" t="s">
        <v>68</v>
      </c>
      <c r="C2" s="18">
        <v>50</v>
      </c>
      <c r="D2" s="19" t="s">
        <v>1</v>
      </c>
      <c r="E2" s="20" t="s">
        <v>69</v>
      </c>
      <c r="F2" s="18">
        <v>45</v>
      </c>
      <c r="G2" s="19" t="s">
        <v>1</v>
      </c>
      <c r="H2" s="20" t="s">
        <v>70</v>
      </c>
      <c r="I2" s="19" t="s">
        <v>1</v>
      </c>
      <c r="J2" s="21"/>
      <c r="K2" s="21"/>
      <c r="L2" s="22"/>
      <c r="M2" s="22"/>
      <c r="N2" s="22"/>
      <c r="O2" s="22"/>
      <c r="P2" s="22"/>
    </row>
    <row r="3" spans="1:28" x14ac:dyDescent="0.3">
      <c r="B3" s="106" t="s">
        <v>24</v>
      </c>
      <c r="C3" s="98"/>
      <c r="D3" s="98">
        <v>300</v>
      </c>
      <c r="E3" s="98">
        <v>300</v>
      </c>
      <c r="F3" s="98">
        <v>300</v>
      </c>
      <c r="G3" s="98">
        <v>300</v>
      </c>
      <c r="H3" s="98">
        <v>300</v>
      </c>
      <c r="I3" s="98">
        <v>400</v>
      </c>
      <c r="J3" s="98">
        <v>400</v>
      </c>
      <c r="K3" s="98">
        <v>400</v>
      </c>
      <c r="L3" s="98">
        <v>400</v>
      </c>
      <c r="M3" s="98">
        <v>400</v>
      </c>
      <c r="N3" s="98">
        <v>500</v>
      </c>
      <c r="O3" s="98">
        <v>500</v>
      </c>
      <c r="P3" s="98">
        <v>500</v>
      </c>
      <c r="Q3" s="98">
        <v>500</v>
      </c>
      <c r="R3" s="98">
        <v>500</v>
      </c>
      <c r="S3" s="98">
        <v>600</v>
      </c>
      <c r="T3" s="98">
        <v>600</v>
      </c>
      <c r="U3" s="98">
        <v>600</v>
      </c>
      <c r="V3" s="98">
        <v>600</v>
      </c>
      <c r="W3" s="98">
        <v>600</v>
      </c>
      <c r="X3" s="98">
        <v>900</v>
      </c>
      <c r="Y3" s="98">
        <v>900</v>
      </c>
      <c r="Z3" s="98">
        <v>900</v>
      </c>
      <c r="AA3" s="98">
        <v>900</v>
      </c>
      <c r="AB3" s="98">
        <v>900</v>
      </c>
    </row>
    <row r="4" spans="1:28" x14ac:dyDescent="0.3">
      <c r="B4" s="96" t="s">
        <v>25</v>
      </c>
      <c r="C4" s="14" t="s">
        <v>26</v>
      </c>
      <c r="D4" s="94" t="s">
        <v>65</v>
      </c>
      <c r="E4" s="94" t="s">
        <v>28</v>
      </c>
      <c r="F4" s="94" t="s">
        <v>29</v>
      </c>
      <c r="G4" s="94" t="s">
        <v>30</v>
      </c>
      <c r="H4" s="94" t="s">
        <v>31</v>
      </c>
      <c r="I4" s="94" t="s">
        <v>65</v>
      </c>
      <c r="J4" s="94" t="s">
        <v>28</v>
      </c>
      <c r="K4" s="94" t="s">
        <v>29</v>
      </c>
      <c r="L4" s="94" t="s">
        <v>30</v>
      </c>
      <c r="M4" s="94" t="s">
        <v>31</v>
      </c>
      <c r="N4" s="94" t="s">
        <v>65</v>
      </c>
      <c r="O4" s="94" t="s">
        <v>28</v>
      </c>
      <c r="P4" s="94" t="s">
        <v>29</v>
      </c>
      <c r="Q4" s="94" t="s">
        <v>30</v>
      </c>
      <c r="R4" s="94" t="s">
        <v>31</v>
      </c>
      <c r="S4" s="94" t="s">
        <v>65</v>
      </c>
      <c r="T4" s="94" t="s">
        <v>28</v>
      </c>
      <c r="U4" s="94" t="s">
        <v>29</v>
      </c>
      <c r="V4" s="94" t="s">
        <v>30</v>
      </c>
      <c r="W4" s="94" t="s">
        <v>31</v>
      </c>
      <c r="X4" s="94" t="s">
        <v>65</v>
      </c>
      <c r="Y4" s="94" t="s">
        <v>28</v>
      </c>
      <c r="Z4" s="94" t="s">
        <v>29</v>
      </c>
      <c r="AA4" s="94" t="s">
        <v>30</v>
      </c>
      <c r="AB4" s="94" t="s">
        <v>31</v>
      </c>
    </row>
    <row r="5" spans="1:28" x14ac:dyDescent="0.3">
      <c r="A5" s="99">
        <v>12</v>
      </c>
      <c r="B5" s="23">
        <v>400</v>
      </c>
      <c r="C5" s="24" t="s">
        <v>27</v>
      </c>
      <c r="D5" s="15">
        <v>88</v>
      </c>
      <c r="E5" s="15">
        <v>140</v>
      </c>
      <c r="F5" s="15">
        <v>197</v>
      </c>
      <c r="G5" s="15">
        <v>246</v>
      </c>
      <c r="H5" s="15">
        <v>344</v>
      </c>
      <c r="I5" s="15">
        <v>114</v>
      </c>
      <c r="J5" s="15">
        <v>182</v>
      </c>
      <c r="K5" s="15">
        <v>248</v>
      </c>
      <c r="L5" s="15">
        <v>312</v>
      </c>
      <c r="M5" s="15">
        <v>433</v>
      </c>
      <c r="N5" s="15">
        <v>140</v>
      </c>
      <c r="O5" s="15">
        <v>222</v>
      </c>
      <c r="P5" s="15">
        <v>296</v>
      </c>
      <c r="Q5" s="15">
        <v>374</v>
      </c>
      <c r="R5" s="15">
        <v>516</v>
      </c>
      <c r="S5" s="15">
        <v>165</v>
      </c>
      <c r="T5" s="15">
        <v>260</v>
      </c>
      <c r="U5" s="15">
        <v>342</v>
      </c>
      <c r="V5" s="15">
        <v>434</v>
      </c>
      <c r="W5" s="15">
        <v>595</v>
      </c>
      <c r="X5" s="15">
        <v>232</v>
      </c>
      <c r="Y5" s="15">
        <v>364</v>
      </c>
      <c r="Z5" s="15">
        <v>472</v>
      </c>
      <c r="AA5" s="15">
        <v>602</v>
      </c>
      <c r="AB5" s="15">
        <v>820</v>
      </c>
    </row>
    <row r="6" spans="1:28" x14ac:dyDescent="0.3">
      <c r="A6" s="2">
        <v>12</v>
      </c>
      <c r="B6" s="25">
        <v>500</v>
      </c>
      <c r="C6" s="24" t="s">
        <v>27</v>
      </c>
      <c r="D6" s="15">
        <v>110</v>
      </c>
      <c r="E6" s="15">
        <v>175</v>
      </c>
      <c r="F6" s="15">
        <v>246</v>
      </c>
      <c r="G6" s="15">
        <v>308</v>
      </c>
      <c r="H6" s="15">
        <v>430</v>
      </c>
      <c r="I6" s="15">
        <v>143</v>
      </c>
      <c r="J6" s="15">
        <v>228</v>
      </c>
      <c r="K6" s="15">
        <v>310</v>
      </c>
      <c r="L6" s="15">
        <v>390</v>
      </c>
      <c r="M6" s="15">
        <v>541</v>
      </c>
      <c r="N6" s="15">
        <v>175</v>
      </c>
      <c r="O6" s="15">
        <v>278</v>
      </c>
      <c r="P6" s="15">
        <v>370</v>
      </c>
      <c r="Q6" s="15">
        <v>468</v>
      </c>
      <c r="R6" s="15">
        <v>645</v>
      </c>
      <c r="S6" s="15">
        <v>206</v>
      </c>
      <c r="T6" s="15">
        <v>326</v>
      </c>
      <c r="U6" s="15">
        <v>427</v>
      </c>
      <c r="V6" s="15">
        <v>542</v>
      </c>
      <c r="W6" s="15">
        <v>744</v>
      </c>
      <c r="X6" s="15">
        <v>290</v>
      </c>
      <c r="Y6" s="15">
        <v>455</v>
      </c>
      <c r="Z6" s="15">
        <v>590</v>
      </c>
      <c r="AA6" s="15">
        <v>752</v>
      </c>
      <c r="AB6" s="15">
        <v>1025</v>
      </c>
    </row>
    <row r="7" spans="1:28" x14ac:dyDescent="0.3">
      <c r="A7" s="2">
        <v>12</v>
      </c>
      <c r="B7" s="25">
        <v>600</v>
      </c>
      <c r="C7" s="24" t="s">
        <v>27</v>
      </c>
      <c r="D7" s="15">
        <v>132</v>
      </c>
      <c r="E7" s="15">
        <v>210</v>
      </c>
      <c r="F7" s="15">
        <v>295</v>
      </c>
      <c r="G7" s="15">
        <v>369</v>
      </c>
      <c r="H7" s="15">
        <v>516</v>
      </c>
      <c r="I7" s="15">
        <v>171</v>
      </c>
      <c r="J7" s="15">
        <v>274</v>
      </c>
      <c r="K7" s="15">
        <v>372</v>
      </c>
      <c r="L7" s="15">
        <v>467</v>
      </c>
      <c r="M7" s="15">
        <v>649</v>
      </c>
      <c r="N7" s="15">
        <v>210</v>
      </c>
      <c r="O7" s="15">
        <v>334</v>
      </c>
      <c r="P7" s="15">
        <v>444</v>
      </c>
      <c r="Q7" s="15">
        <v>561</v>
      </c>
      <c r="R7" s="15">
        <v>774</v>
      </c>
      <c r="S7" s="15">
        <v>247</v>
      </c>
      <c r="T7" s="15">
        <v>391</v>
      </c>
      <c r="U7" s="15">
        <v>512</v>
      </c>
      <c r="V7" s="15">
        <v>650</v>
      </c>
      <c r="W7" s="15">
        <v>893</v>
      </c>
      <c r="X7" s="15">
        <v>348</v>
      </c>
      <c r="Y7" s="15">
        <v>547</v>
      </c>
      <c r="Z7" s="15">
        <v>707</v>
      </c>
      <c r="AA7" s="15">
        <v>903</v>
      </c>
      <c r="AB7" s="15">
        <v>1230</v>
      </c>
    </row>
    <row r="8" spans="1:28" x14ac:dyDescent="0.3">
      <c r="A8" s="2">
        <v>12</v>
      </c>
      <c r="B8" s="25">
        <v>700</v>
      </c>
      <c r="C8" s="24" t="s">
        <v>27</v>
      </c>
      <c r="D8" s="15">
        <v>154</v>
      </c>
      <c r="E8" s="15">
        <v>246</v>
      </c>
      <c r="F8" s="15">
        <v>344</v>
      </c>
      <c r="G8" s="15">
        <v>431</v>
      </c>
      <c r="H8" s="15">
        <v>603</v>
      </c>
      <c r="I8" s="15">
        <v>200</v>
      </c>
      <c r="J8" s="15">
        <v>319</v>
      </c>
      <c r="K8" s="15">
        <v>434</v>
      </c>
      <c r="L8" s="15">
        <v>545</v>
      </c>
      <c r="M8" s="15">
        <v>757</v>
      </c>
      <c r="N8" s="15">
        <v>245</v>
      </c>
      <c r="O8" s="15">
        <v>389</v>
      </c>
      <c r="P8" s="15">
        <v>518</v>
      </c>
      <c r="Q8" s="15">
        <v>655</v>
      </c>
      <c r="R8" s="15">
        <v>903</v>
      </c>
      <c r="S8" s="15">
        <v>288</v>
      </c>
      <c r="T8" s="15">
        <v>456</v>
      </c>
      <c r="U8" s="15">
        <v>598</v>
      </c>
      <c r="V8" s="15">
        <v>759</v>
      </c>
      <c r="W8" s="15">
        <v>1042</v>
      </c>
      <c r="X8" s="15">
        <v>406</v>
      </c>
      <c r="Y8" s="15">
        <v>638</v>
      </c>
      <c r="Z8" s="15">
        <v>825</v>
      </c>
      <c r="AA8" s="15">
        <v>1053</v>
      </c>
      <c r="AB8" s="15">
        <v>1436</v>
      </c>
    </row>
    <row r="9" spans="1:28" x14ac:dyDescent="0.3">
      <c r="A9" s="2">
        <v>12</v>
      </c>
      <c r="B9" s="25">
        <v>800</v>
      </c>
      <c r="C9" s="24" t="s">
        <v>27</v>
      </c>
      <c r="D9" s="15">
        <v>176</v>
      </c>
      <c r="E9" s="15">
        <v>281</v>
      </c>
      <c r="F9" s="15">
        <v>394</v>
      </c>
      <c r="G9" s="15">
        <v>492</v>
      </c>
      <c r="H9" s="15">
        <v>689</v>
      </c>
      <c r="I9" s="15">
        <v>229</v>
      </c>
      <c r="J9" s="15">
        <v>365</v>
      </c>
      <c r="K9" s="15">
        <v>496</v>
      </c>
      <c r="L9" s="15">
        <v>623</v>
      </c>
      <c r="M9" s="15">
        <v>865</v>
      </c>
      <c r="N9" s="15">
        <v>280</v>
      </c>
      <c r="O9" s="15">
        <v>445</v>
      </c>
      <c r="P9" s="15">
        <v>592</v>
      </c>
      <c r="Q9" s="15">
        <v>748</v>
      </c>
      <c r="R9" s="15">
        <v>1032</v>
      </c>
      <c r="S9" s="15">
        <v>329</v>
      </c>
      <c r="T9" s="15">
        <v>521</v>
      </c>
      <c r="U9" s="15">
        <v>683</v>
      </c>
      <c r="V9" s="15">
        <v>867</v>
      </c>
      <c r="W9" s="15">
        <v>1190</v>
      </c>
      <c r="X9" s="15">
        <v>464</v>
      </c>
      <c r="Y9" s="15">
        <v>729</v>
      </c>
      <c r="Z9" s="15">
        <v>943</v>
      </c>
      <c r="AA9" s="15">
        <v>1203</v>
      </c>
      <c r="AB9" s="15">
        <v>1641</v>
      </c>
    </row>
    <row r="10" spans="1:28" x14ac:dyDescent="0.3">
      <c r="A10" s="2">
        <v>12</v>
      </c>
      <c r="B10" s="25">
        <v>900</v>
      </c>
      <c r="C10" s="24" t="s">
        <v>27</v>
      </c>
      <c r="D10" s="15">
        <v>198</v>
      </c>
      <c r="E10" s="15">
        <v>316</v>
      </c>
      <c r="F10" s="15">
        <v>443</v>
      </c>
      <c r="G10" s="15">
        <v>554</v>
      </c>
      <c r="H10" s="15">
        <v>775</v>
      </c>
      <c r="I10" s="15">
        <v>257</v>
      </c>
      <c r="J10" s="15">
        <v>411</v>
      </c>
      <c r="K10" s="15">
        <v>558</v>
      </c>
      <c r="L10" s="15">
        <v>701</v>
      </c>
      <c r="M10" s="15">
        <v>973</v>
      </c>
      <c r="N10" s="15">
        <v>315</v>
      </c>
      <c r="O10" s="15">
        <v>500</v>
      </c>
      <c r="P10" s="15">
        <v>666</v>
      </c>
      <c r="Q10" s="15">
        <v>842</v>
      </c>
      <c r="R10" s="15">
        <v>1161</v>
      </c>
      <c r="S10" s="15">
        <v>370</v>
      </c>
      <c r="T10" s="15">
        <v>586</v>
      </c>
      <c r="U10" s="15">
        <v>769</v>
      </c>
      <c r="V10" s="15">
        <v>976</v>
      </c>
      <c r="W10" s="15">
        <v>1339</v>
      </c>
      <c r="X10" s="15">
        <v>522</v>
      </c>
      <c r="Y10" s="15">
        <v>820</v>
      </c>
      <c r="Z10" s="15">
        <v>1061</v>
      </c>
      <c r="AA10" s="15">
        <v>1354</v>
      </c>
      <c r="AB10" s="15">
        <v>1846</v>
      </c>
    </row>
    <row r="11" spans="1:28" x14ac:dyDescent="0.3">
      <c r="A11" s="2">
        <v>12</v>
      </c>
      <c r="B11" s="25">
        <v>1000</v>
      </c>
      <c r="C11" s="24" t="s">
        <v>27</v>
      </c>
      <c r="D11" s="15">
        <v>220</v>
      </c>
      <c r="E11" s="15">
        <v>351</v>
      </c>
      <c r="F11" s="15">
        <v>492</v>
      </c>
      <c r="G11" s="15">
        <v>615</v>
      </c>
      <c r="H11" s="15">
        <v>861</v>
      </c>
      <c r="I11" s="15">
        <v>286</v>
      </c>
      <c r="J11" s="15">
        <v>456</v>
      </c>
      <c r="K11" s="15">
        <v>620</v>
      </c>
      <c r="L11" s="15">
        <v>779</v>
      </c>
      <c r="M11" s="15">
        <v>1081</v>
      </c>
      <c r="N11" s="15">
        <v>350</v>
      </c>
      <c r="O11" s="15">
        <v>556</v>
      </c>
      <c r="P11" s="15">
        <v>740</v>
      </c>
      <c r="Q11" s="15">
        <v>935</v>
      </c>
      <c r="R11" s="15">
        <v>1290</v>
      </c>
      <c r="S11" s="15">
        <v>411</v>
      </c>
      <c r="T11" s="15">
        <v>651</v>
      </c>
      <c r="U11" s="15">
        <v>854</v>
      </c>
      <c r="V11" s="15">
        <v>1084</v>
      </c>
      <c r="W11" s="15">
        <v>1488</v>
      </c>
      <c r="X11" s="15">
        <v>580</v>
      </c>
      <c r="Y11" s="15">
        <v>911</v>
      </c>
      <c r="Z11" s="15">
        <v>1179</v>
      </c>
      <c r="AA11" s="15">
        <v>1504</v>
      </c>
      <c r="AB11" s="15">
        <v>2051</v>
      </c>
    </row>
    <row r="12" spans="1:28" x14ac:dyDescent="0.3">
      <c r="A12" s="2">
        <v>12</v>
      </c>
      <c r="B12" s="25">
        <v>1100</v>
      </c>
      <c r="C12" s="24" t="s">
        <v>27</v>
      </c>
      <c r="D12" s="15">
        <v>242</v>
      </c>
      <c r="E12" s="15">
        <v>386</v>
      </c>
      <c r="F12" s="15">
        <v>541</v>
      </c>
      <c r="G12" s="15">
        <v>677</v>
      </c>
      <c r="H12" s="15">
        <v>947</v>
      </c>
      <c r="I12" s="15">
        <v>314</v>
      </c>
      <c r="J12" s="15">
        <v>502</v>
      </c>
      <c r="K12" s="15">
        <v>682</v>
      </c>
      <c r="L12" s="15">
        <v>857</v>
      </c>
      <c r="M12" s="15">
        <v>1190</v>
      </c>
      <c r="N12" s="15">
        <v>385</v>
      </c>
      <c r="O12" s="15">
        <v>612</v>
      </c>
      <c r="P12" s="15">
        <v>814</v>
      </c>
      <c r="Q12" s="15">
        <v>1029</v>
      </c>
      <c r="R12" s="15">
        <v>1419</v>
      </c>
      <c r="S12" s="15">
        <v>453</v>
      </c>
      <c r="T12" s="15">
        <v>716</v>
      </c>
      <c r="U12" s="15">
        <v>940</v>
      </c>
      <c r="V12" s="15">
        <v>1192</v>
      </c>
      <c r="W12" s="15">
        <v>1637</v>
      </c>
      <c r="X12" s="15">
        <v>638</v>
      </c>
      <c r="Y12" s="15">
        <v>1002</v>
      </c>
      <c r="Z12" s="15">
        <v>1297</v>
      </c>
      <c r="AA12" s="15">
        <v>1655</v>
      </c>
      <c r="AB12" s="15">
        <v>2256</v>
      </c>
    </row>
    <row r="13" spans="1:28" x14ac:dyDescent="0.3">
      <c r="A13" s="2">
        <v>12</v>
      </c>
      <c r="B13" s="25">
        <v>1200</v>
      </c>
      <c r="C13" s="24" t="s">
        <v>27</v>
      </c>
      <c r="D13" s="15">
        <v>264</v>
      </c>
      <c r="E13" s="15">
        <v>421</v>
      </c>
      <c r="F13" s="15">
        <v>590</v>
      </c>
      <c r="G13" s="15">
        <v>738</v>
      </c>
      <c r="H13" s="15">
        <v>1033</v>
      </c>
      <c r="I13" s="15">
        <v>343</v>
      </c>
      <c r="J13" s="15">
        <v>547</v>
      </c>
      <c r="K13" s="15">
        <v>744</v>
      </c>
      <c r="L13" s="15">
        <v>935</v>
      </c>
      <c r="M13" s="15">
        <v>1298</v>
      </c>
      <c r="N13" s="15">
        <v>419</v>
      </c>
      <c r="O13" s="15">
        <v>667</v>
      </c>
      <c r="P13" s="15">
        <v>888</v>
      </c>
      <c r="Q13" s="15">
        <v>1122</v>
      </c>
      <c r="R13" s="15">
        <v>1548</v>
      </c>
      <c r="S13" s="15">
        <v>494</v>
      </c>
      <c r="T13" s="15">
        <v>781</v>
      </c>
      <c r="U13" s="15">
        <v>1025</v>
      </c>
      <c r="V13" s="15">
        <v>1301</v>
      </c>
      <c r="W13" s="15">
        <v>1785</v>
      </c>
      <c r="X13" s="15">
        <v>696</v>
      </c>
      <c r="Y13" s="15">
        <v>1093</v>
      </c>
      <c r="Z13" s="15">
        <v>1415</v>
      </c>
      <c r="AA13" s="15">
        <v>1805</v>
      </c>
      <c r="AB13" s="15">
        <v>2461</v>
      </c>
    </row>
    <row r="14" spans="1:28" x14ac:dyDescent="0.3">
      <c r="A14" s="2">
        <v>12</v>
      </c>
      <c r="B14" s="25">
        <v>1300</v>
      </c>
      <c r="C14" s="24" t="s">
        <v>27</v>
      </c>
      <c r="D14" s="15">
        <v>286</v>
      </c>
      <c r="E14" s="15">
        <v>456</v>
      </c>
      <c r="F14" s="15">
        <v>639</v>
      </c>
      <c r="G14" s="15">
        <v>800</v>
      </c>
      <c r="H14" s="15">
        <v>1119</v>
      </c>
      <c r="I14" s="15">
        <v>372</v>
      </c>
      <c r="J14" s="15">
        <v>593</v>
      </c>
      <c r="K14" s="15">
        <v>805</v>
      </c>
      <c r="L14" s="15">
        <v>1013</v>
      </c>
      <c r="M14" s="15">
        <v>1406</v>
      </c>
      <c r="N14" s="15">
        <v>454</v>
      </c>
      <c r="O14" s="15">
        <v>723</v>
      </c>
      <c r="P14" s="15">
        <v>962</v>
      </c>
      <c r="Q14" s="15">
        <v>1216</v>
      </c>
      <c r="R14" s="15">
        <v>1677</v>
      </c>
      <c r="S14" s="15">
        <v>535</v>
      </c>
      <c r="T14" s="15">
        <v>846</v>
      </c>
      <c r="U14" s="15">
        <v>1110</v>
      </c>
      <c r="V14" s="15">
        <v>1409</v>
      </c>
      <c r="W14" s="15">
        <v>1934</v>
      </c>
      <c r="X14" s="15">
        <v>754</v>
      </c>
      <c r="Y14" s="15">
        <v>1184</v>
      </c>
      <c r="Z14" s="15">
        <v>1533</v>
      </c>
      <c r="AA14" s="15">
        <v>1956</v>
      </c>
      <c r="AB14" s="15">
        <v>2666</v>
      </c>
    </row>
    <row r="15" spans="1:28" x14ac:dyDescent="0.3">
      <c r="A15" s="2">
        <v>12</v>
      </c>
      <c r="B15" s="25">
        <v>1400</v>
      </c>
      <c r="C15" s="24" t="s">
        <v>27</v>
      </c>
      <c r="D15" s="15">
        <v>308</v>
      </c>
      <c r="E15" s="15">
        <v>491</v>
      </c>
      <c r="F15" s="15">
        <v>689</v>
      </c>
      <c r="G15" s="15">
        <v>861</v>
      </c>
      <c r="H15" s="15">
        <v>1205</v>
      </c>
      <c r="I15" s="15">
        <v>400</v>
      </c>
      <c r="J15" s="15">
        <v>639</v>
      </c>
      <c r="K15" s="15">
        <v>867</v>
      </c>
      <c r="L15" s="15">
        <v>1091</v>
      </c>
      <c r="M15" s="15">
        <v>1514</v>
      </c>
      <c r="N15" s="15">
        <v>489</v>
      </c>
      <c r="O15" s="15">
        <v>778</v>
      </c>
      <c r="P15" s="15">
        <v>1036</v>
      </c>
      <c r="Q15" s="15">
        <v>1309</v>
      </c>
      <c r="R15" s="15">
        <v>1806</v>
      </c>
      <c r="S15" s="15">
        <v>576</v>
      </c>
      <c r="T15" s="15">
        <v>912</v>
      </c>
      <c r="U15" s="15">
        <v>1196</v>
      </c>
      <c r="V15" s="15">
        <v>1518</v>
      </c>
      <c r="W15" s="15">
        <v>2083</v>
      </c>
      <c r="X15" s="15">
        <v>812</v>
      </c>
      <c r="Y15" s="15">
        <v>1275</v>
      </c>
      <c r="Z15" s="15">
        <v>1651</v>
      </c>
      <c r="AA15" s="15">
        <v>2106</v>
      </c>
      <c r="AB15" s="15">
        <v>2871</v>
      </c>
    </row>
    <row r="16" spans="1:28" x14ac:dyDescent="0.3">
      <c r="A16" s="2">
        <v>12</v>
      </c>
      <c r="B16" s="25">
        <v>1600</v>
      </c>
      <c r="C16" s="24" t="s">
        <v>27</v>
      </c>
      <c r="D16" s="15">
        <v>352</v>
      </c>
      <c r="E16" s="15">
        <v>561</v>
      </c>
      <c r="F16" s="15">
        <v>787</v>
      </c>
      <c r="G16" s="15">
        <v>984</v>
      </c>
      <c r="H16" s="15">
        <v>1377</v>
      </c>
      <c r="I16" s="15">
        <v>457</v>
      </c>
      <c r="J16" s="15">
        <v>730</v>
      </c>
      <c r="K16" s="15">
        <v>991</v>
      </c>
      <c r="L16" s="15">
        <v>1247</v>
      </c>
      <c r="M16" s="15">
        <v>1730</v>
      </c>
      <c r="N16" s="15">
        <v>559</v>
      </c>
      <c r="O16" s="15">
        <v>890</v>
      </c>
      <c r="P16" s="15">
        <v>1185</v>
      </c>
      <c r="Q16" s="15">
        <v>1496</v>
      </c>
      <c r="R16" s="15">
        <v>2064</v>
      </c>
      <c r="S16" s="15">
        <v>658</v>
      </c>
      <c r="T16" s="15">
        <v>1042</v>
      </c>
      <c r="U16" s="15">
        <v>1367</v>
      </c>
      <c r="V16" s="15">
        <v>1734</v>
      </c>
      <c r="W16" s="15">
        <v>2381</v>
      </c>
      <c r="X16" s="15">
        <v>928</v>
      </c>
      <c r="Y16" s="15">
        <v>1458</v>
      </c>
      <c r="Z16" s="15">
        <v>1887</v>
      </c>
      <c r="AA16" s="15">
        <v>2407</v>
      </c>
      <c r="AB16" s="15">
        <v>3281</v>
      </c>
    </row>
    <row r="17" spans="1:28" x14ac:dyDescent="0.3">
      <c r="A17" s="2">
        <v>12</v>
      </c>
      <c r="B17" s="25">
        <v>1800</v>
      </c>
      <c r="C17" s="24" t="s">
        <v>27</v>
      </c>
      <c r="D17" s="15">
        <v>396</v>
      </c>
      <c r="E17" s="15">
        <v>631</v>
      </c>
      <c r="F17" s="15">
        <v>885</v>
      </c>
      <c r="G17" s="15">
        <v>1107</v>
      </c>
      <c r="H17" s="15">
        <v>1549</v>
      </c>
      <c r="I17" s="15">
        <v>514</v>
      </c>
      <c r="J17" s="15">
        <v>821</v>
      </c>
      <c r="K17" s="15">
        <v>1115</v>
      </c>
      <c r="L17" s="15">
        <v>1402</v>
      </c>
      <c r="M17" s="15">
        <v>1947</v>
      </c>
      <c r="N17" s="15">
        <v>629</v>
      </c>
      <c r="O17" s="15">
        <v>1001</v>
      </c>
      <c r="P17" s="15">
        <v>1333</v>
      </c>
      <c r="Q17" s="15">
        <v>1683</v>
      </c>
      <c r="R17" s="15">
        <v>2322</v>
      </c>
      <c r="S17" s="15">
        <v>741</v>
      </c>
      <c r="T17" s="15">
        <v>1172</v>
      </c>
      <c r="U17" s="15">
        <v>1537</v>
      </c>
      <c r="V17" s="15">
        <v>1951</v>
      </c>
      <c r="W17" s="15">
        <v>2678</v>
      </c>
      <c r="X17" s="15">
        <v>1044</v>
      </c>
      <c r="Y17" s="15">
        <v>1640</v>
      </c>
      <c r="Z17" s="15">
        <v>2122</v>
      </c>
      <c r="AA17" s="15">
        <v>2708</v>
      </c>
      <c r="AB17" s="15">
        <v>3691</v>
      </c>
    </row>
    <row r="18" spans="1:28" x14ac:dyDescent="0.3">
      <c r="A18" s="2">
        <v>12</v>
      </c>
      <c r="B18" s="25">
        <v>2000</v>
      </c>
      <c r="C18" s="24" t="s">
        <v>27</v>
      </c>
      <c r="D18" s="15">
        <v>440</v>
      </c>
      <c r="E18" s="15">
        <v>702</v>
      </c>
      <c r="F18" s="15">
        <v>984</v>
      </c>
      <c r="G18" s="15">
        <v>1230</v>
      </c>
      <c r="H18" s="15">
        <v>1722</v>
      </c>
      <c r="I18" s="15">
        <v>572</v>
      </c>
      <c r="J18" s="15">
        <v>912</v>
      </c>
      <c r="K18" s="15">
        <v>1239</v>
      </c>
      <c r="L18" s="15">
        <v>1558</v>
      </c>
      <c r="M18" s="15">
        <v>2163</v>
      </c>
      <c r="N18" s="15">
        <v>699</v>
      </c>
      <c r="O18" s="15">
        <v>1112</v>
      </c>
      <c r="P18" s="15">
        <v>1481</v>
      </c>
      <c r="Q18" s="15">
        <v>1870</v>
      </c>
      <c r="R18" s="15">
        <v>2580</v>
      </c>
      <c r="S18" s="15">
        <v>823</v>
      </c>
      <c r="T18" s="15">
        <v>1302</v>
      </c>
      <c r="U18" s="15">
        <v>1708</v>
      </c>
      <c r="V18" s="15">
        <v>2168</v>
      </c>
      <c r="W18" s="15">
        <v>2976</v>
      </c>
      <c r="X18" s="15">
        <v>1160</v>
      </c>
      <c r="Y18" s="15">
        <v>1822</v>
      </c>
      <c r="Z18" s="15">
        <v>2358</v>
      </c>
      <c r="AA18" s="15">
        <v>3009</v>
      </c>
      <c r="AB18" s="15">
        <v>4102</v>
      </c>
    </row>
    <row r="19" spans="1:28" x14ac:dyDescent="0.3">
      <c r="A19" s="2">
        <v>12</v>
      </c>
      <c r="B19" s="25">
        <v>2300</v>
      </c>
      <c r="C19" s="24" t="s">
        <v>27</v>
      </c>
      <c r="D19" s="15">
        <v>507</v>
      </c>
      <c r="E19" s="15">
        <v>807</v>
      </c>
      <c r="F19" s="15">
        <v>1131</v>
      </c>
      <c r="G19" s="15">
        <v>1415</v>
      </c>
      <c r="H19" s="15">
        <v>1980</v>
      </c>
      <c r="I19" s="15">
        <v>657</v>
      </c>
      <c r="J19" s="15">
        <v>1049</v>
      </c>
      <c r="K19" s="15">
        <v>1425</v>
      </c>
      <c r="L19" s="15">
        <v>1792</v>
      </c>
      <c r="M19" s="15">
        <v>2487</v>
      </c>
      <c r="N19" s="15">
        <v>804</v>
      </c>
      <c r="O19" s="15">
        <v>1279</v>
      </c>
      <c r="P19" s="15">
        <v>1703</v>
      </c>
      <c r="Q19" s="15">
        <v>2151</v>
      </c>
      <c r="R19" s="15">
        <v>2967</v>
      </c>
      <c r="S19" s="15">
        <v>946</v>
      </c>
      <c r="T19" s="15">
        <v>1497</v>
      </c>
      <c r="U19" s="15">
        <v>1965</v>
      </c>
      <c r="V19" s="15">
        <v>2493</v>
      </c>
      <c r="W19" s="15">
        <v>3422</v>
      </c>
      <c r="X19" s="15">
        <v>1334</v>
      </c>
      <c r="Y19" s="15">
        <v>2095</v>
      </c>
      <c r="Z19" s="15">
        <v>2712</v>
      </c>
      <c r="AA19" s="15">
        <v>3460</v>
      </c>
      <c r="AB19" s="15">
        <v>4717</v>
      </c>
    </row>
    <row r="20" spans="1:28" x14ac:dyDescent="0.3">
      <c r="A20" s="2">
        <v>12</v>
      </c>
      <c r="B20" s="25">
        <v>2400</v>
      </c>
      <c r="C20" s="24" t="s">
        <v>27</v>
      </c>
      <c r="D20" s="15">
        <v>529</v>
      </c>
      <c r="E20" s="15">
        <v>842</v>
      </c>
      <c r="F20" s="15">
        <v>1181</v>
      </c>
      <c r="G20" s="15">
        <v>1476</v>
      </c>
      <c r="H20" s="15">
        <v>2066</v>
      </c>
      <c r="I20" s="15">
        <v>686</v>
      </c>
      <c r="J20" s="15">
        <v>1095</v>
      </c>
      <c r="K20" s="15">
        <v>1487</v>
      </c>
      <c r="L20" s="15">
        <v>1870</v>
      </c>
      <c r="M20" s="15">
        <v>2595</v>
      </c>
      <c r="N20" s="15">
        <v>839</v>
      </c>
      <c r="O20" s="15">
        <v>1334</v>
      </c>
      <c r="P20" s="15">
        <v>1777</v>
      </c>
      <c r="Q20" s="15">
        <v>2245</v>
      </c>
      <c r="R20" s="15">
        <v>3097</v>
      </c>
      <c r="S20" s="15">
        <v>988</v>
      </c>
      <c r="T20" s="15">
        <v>1563</v>
      </c>
      <c r="U20" s="15">
        <v>2050</v>
      </c>
      <c r="V20" s="15">
        <v>2602</v>
      </c>
      <c r="W20" s="15">
        <v>3571</v>
      </c>
      <c r="X20" s="15">
        <v>1392</v>
      </c>
      <c r="Y20" s="15">
        <v>2186</v>
      </c>
      <c r="Z20" s="15">
        <v>2830</v>
      </c>
      <c r="AA20" s="15">
        <v>3610</v>
      </c>
      <c r="AB20" s="15">
        <v>4922</v>
      </c>
    </row>
    <row r="21" spans="1:28" x14ac:dyDescent="0.3">
      <c r="A21" s="2">
        <v>12</v>
      </c>
      <c r="B21" s="25">
        <v>2600</v>
      </c>
      <c r="C21" s="24" t="s">
        <v>27</v>
      </c>
      <c r="D21" s="15">
        <v>573</v>
      </c>
      <c r="E21" s="15">
        <v>912</v>
      </c>
      <c r="F21" s="15">
        <v>1279</v>
      </c>
      <c r="G21" s="15">
        <v>1599</v>
      </c>
      <c r="H21" s="15">
        <v>2238</v>
      </c>
      <c r="I21" s="15">
        <v>743</v>
      </c>
      <c r="J21" s="15">
        <v>1186</v>
      </c>
      <c r="K21" s="15">
        <v>1611</v>
      </c>
      <c r="L21" s="15">
        <v>2026</v>
      </c>
      <c r="M21" s="15">
        <v>2812</v>
      </c>
      <c r="N21" s="15">
        <v>909</v>
      </c>
      <c r="O21" s="15">
        <v>1446</v>
      </c>
      <c r="P21" s="15">
        <v>1925</v>
      </c>
      <c r="Q21" s="15">
        <v>2432</v>
      </c>
      <c r="R21" s="15">
        <v>3355</v>
      </c>
      <c r="S21" s="15">
        <v>1070</v>
      </c>
      <c r="T21" s="15">
        <v>1693</v>
      </c>
      <c r="U21" s="15">
        <v>2221</v>
      </c>
      <c r="V21" s="15">
        <v>2818</v>
      </c>
      <c r="W21" s="15">
        <v>3869</v>
      </c>
      <c r="X21" s="15">
        <v>1508</v>
      </c>
      <c r="Y21" s="15">
        <v>2368</v>
      </c>
      <c r="Z21" s="15">
        <v>3066</v>
      </c>
      <c r="AA21" s="15">
        <v>3911</v>
      </c>
      <c r="AB21" s="15">
        <v>5332</v>
      </c>
    </row>
    <row r="22" spans="1:28" x14ac:dyDescent="0.3">
      <c r="A22" s="2">
        <v>12</v>
      </c>
      <c r="B22" s="26">
        <v>2800</v>
      </c>
      <c r="C22" s="24" t="s">
        <v>27</v>
      </c>
      <c r="D22" s="15">
        <v>617</v>
      </c>
      <c r="E22" s="15">
        <v>982</v>
      </c>
      <c r="F22" s="15">
        <v>1377</v>
      </c>
      <c r="G22" s="15">
        <v>1722</v>
      </c>
      <c r="H22" s="15">
        <v>2410</v>
      </c>
      <c r="I22" s="15">
        <v>800</v>
      </c>
      <c r="J22" s="15">
        <v>1277</v>
      </c>
      <c r="K22" s="15">
        <v>1735</v>
      </c>
      <c r="L22" s="15">
        <v>2182</v>
      </c>
      <c r="M22" s="15">
        <v>3028</v>
      </c>
      <c r="N22" s="15">
        <v>979</v>
      </c>
      <c r="O22" s="15">
        <v>1557</v>
      </c>
      <c r="P22" s="15">
        <v>2073</v>
      </c>
      <c r="Q22" s="15">
        <v>2619</v>
      </c>
      <c r="R22" s="15">
        <v>3613</v>
      </c>
      <c r="S22" s="15">
        <v>1152</v>
      </c>
      <c r="T22" s="15">
        <v>1823</v>
      </c>
      <c r="U22" s="15">
        <v>2392</v>
      </c>
      <c r="V22" s="15">
        <v>3035</v>
      </c>
      <c r="W22" s="15">
        <v>4166</v>
      </c>
      <c r="X22" s="15">
        <v>1624</v>
      </c>
      <c r="Y22" s="15">
        <v>2551</v>
      </c>
      <c r="Z22" s="15">
        <v>3302</v>
      </c>
      <c r="AA22" s="15">
        <v>4212</v>
      </c>
      <c r="AB22" s="15">
        <v>5742</v>
      </c>
    </row>
    <row r="23" spans="1:28" x14ac:dyDescent="0.3">
      <c r="A23" s="2">
        <v>12</v>
      </c>
      <c r="B23" s="26">
        <v>3000</v>
      </c>
      <c r="C23" s="24" t="s">
        <v>27</v>
      </c>
      <c r="D23" s="15">
        <v>661</v>
      </c>
      <c r="E23" s="15">
        <v>1052</v>
      </c>
      <c r="F23" s="15">
        <v>1476</v>
      </c>
      <c r="G23" s="15">
        <v>1845</v>
      </c>
      <c r="H23" s="15">
        <v>2582</v>
      </c>
      <c r="I23" s="15">
        <v>857</v>
      </c>
      <c r="J23" s="15">
        <v>1368</v>
      </c>
      <c r="K23" s="15">
        <v>1859</v>
      </c>
      <c r="L23" s="15">
        <v>2337</v>
      </c>
      <c r="M23" s="15">
        <v>3244</v>
      </c>
      <c r="N23" s="15">
        <v>1049</v>
      </c>
      <c r="O23" s="15">
        <v>1668</v>
      </c>
      <c r="P23" s="15">
        <v>2221</v>
      </c>
      <c r="Q23" s="15">
        <v>2806</v>
      </c>
      <c r="R23" s="15">
        <v>3871</v>
      </c>
      <c r="S23" s="15">
        <v>1234</v>
      </c>
      <c r="T23" s="15">
        <v>1953</v>
      </c>
      <c r="U23" s="15">
        <v>2562</v>
      </c>
      <c r="V23" s="15">
        <v>3252</v>
      </c>
      <c r="W23" s="15">
        <v>4464</v>
      </c>
      <c r="X23" s="15">
        <v>1740</v>
      </c>
      <c r="Y23" s="15">
        <v>2733</v>
      </c>
      <c r="Z23" s="15">
        <v>3537</v>
      </c>
      <c r="AA23" s="15">
        <v>4513</v>
      </c>
      <c r="AB23" s="15">
        <v>6152</v>
      </c>
    </row>
    <row r="24" spans="1:28" x14ac:dyDescent="0.3">
      <c r="A24" s="99">
        <v>18</v>
      </c>
      <c r="B24" s="23">
        <v>400</v>
      </c>
      <c r="C24" s="24" t="s">
        <v>27</v>
      </c>
      <c r="D24" s="15">
        <v>69</v>
      </c>
      <c r="E24" s="15">
        <v>110</v>
      </c>
      <c r="F24" s="15">
        <v>155</v>
      </c>
      <c r="G24" s="15">
        <v>193</v>
      </c>
      <c r="H24" s="15">
        <v>270</v>
      </c>
      <c r="I24" s="15">
        <v>89</v>
      </c>
      <c r="J24" s="15">
        <v>143</v>
      </c>
      <c r="K24" s="15">
        <v>195</v>
      </c>
      <c r="L24" s="15">
        <v>244</v>
      </c>
      <c r="M24" s="15">
        <v>338</v>
      </c>
      <c r="N24" s="15">
        <v>110</v>
      </c>
      <c r="O24" s="15">
        <v>174</v>
      </c>
      <c r="P24" s="15">
        <v>232</v>
      </c>
      <c r="Q24" s="15">
        <v>292</v>
      </c>
      <c r="R24" s="15">
        <v>403</v>
      </c>
      <c r="S24" s="15">
        <v>129</v>
      </c>
      <c r="T24" s="15">
        <v>204</v>
      </c>
      <c r="U24" s="15">
        <v>267</v>
      </c>
      <c r="V24" s="15">
        <v>338</v>
      </c>
      <c r="W24" s="15">
        <v>463</v>
      </c>
      <c r="X24" s="15">
        <v>182</v>
      </c>
      <c r="Y24" s="15">
        <v>285</v>
      </c>
      <c r="Z24" s="15">
        <v>368</v>
      </c>
      <c r="AA24" s="15">
        <v>468</v>
      </c>
      <c r="AB24" s="15">
        <v>637</v>
      </c>
    </row>
    <row r="25" spans="1:28" x14ac:dyDescent="0.3">
      <c r="A25" s="2">
        <v>18</v>
      </c>
      <c r="B25" s="25">
        <v>500</v>
      </c>
      <c r="C25" s="24" t="s">
        <v>27</v>
      </c>
      <c r="D25" s="15">
        <v>86</v>
      </c>
      <c r="E25" s="15">
        <v>138</v>
      </c>
      <c r="F25" s="15">
        <v>194</v>
      </c>
      <c r="G25" s="15">
        <v>241</v>
      </c>
      <c r="H25" s="15">
        <v>337</v>
      </c>
      <c r="I25" s="15">
        <v>112</v>
      </c>
      <c r="J25" s="15">
        <v>179</v>
      </c>
      <c r="K25" s="15">
        <v>244</v>
      </c>
      <c r="L25" s="15">
        <v>305</v>
      </c>
      <c r="M25" s="15">
        <v>423</v>
      </c>
      <c r="N25" s="15">
        <v>137</v>
      </c>
      <c r="O25" s="15">
        <v>218</v>
      </c>
      <c r="P25" s="15">
        <v>290</v>
      </c>
      <c r="Q25" s="15">
        <v>365</v>
      </c>
      <c r="R25" s="15">
        <v>503</v>
      </c>
      <c r="S25" s="15">
        <v>162</v>
      </c>
      <c r="T25" s="15">
        <v>255</v>
      </c>
      <c r="U25" s="15">
        <v>334</v>
      </c>
      <c r="V25" s="15">
        <v>423</v>
      </c>
      <c r="W25" s="15">
        <v>579</v>
      </c>
      <c r="X25" s="15">
        <v>228</v>
      </c>
      <c r="Y25" s="15">
        <v>357</v>
      </c>
      <c r="Z25" s="15">
        <v>460</v>
      </c>
      <c r="AA25" s="15">
        <v>585</v>
      </c>
      <c r="AB25" s="15">
        <v>796</v>
      </c>
    </row>
    <row r="26" spans="1:28" x14ac:dyDescent="0.3">
      <c r="A26" s="2">
        <v>18</v>
      </c>
      <c r="B26" s="25">
        <v>600</v>
      </c>
      <c r="C26" s="24" t="s">
        <v>27</v>
      </c>
      <c r="D26" s="15">
        <v>103</v>
      </c>
      <c r="E26" s="15">
        <v>165</v>
      </c>
      <c r="F26" s="15">
        <v>233</v>
      </c>
      <c r="G26" s="15">
        <v>289</v>
      </c>
      <c r="H26" s="15">
        <v>405</v>
      </c>
      <c r="I26" s="15">
        <v>134</v>
      </c>
      <c r="J26" s="15">
        <v>215</v>
      </c>
      <c r="K26" s="15">
        <v>292</v>
      </c>
      <c r="L26" s="15">
        <v>366</v>
      </c>
      <c r="M26" s="15">
        <v>507</v>
      </c>
      <c r="N26" s="15">
        <v>164</v>
      </c>
      <c r="O26" s="15">
        <v>262</v>
      </c>
      <c r="P26" s="15">
        <v>348</v>
      </c>
      <c r="Q26" s="15">
        <v>438</v>
      </c>
      <c r="R26" s="15">
        <v>604</v>
      </c>
      <c r="S26" s="15">
        <v>194</v>
      </c>
      <c r="T26" s="15">
        <v>306</v>
      </c>
      <c r="U26" s="15">
        <v>401</v>
      </c>
      <c r="V26" s="15">
        <v>507</v>
      </c>
      <c r="W26" s="15">
        <v>695</v>
      </c>
      <c r="X26" s="15">
        <v>273</v>
      </c>
      <c r="Y26" s="15">
        <v>428</v>
      </c>
      <c r="Z26" s="15">
        <v>552</v>
      </c>
      <c r="AA26" s="15">
        <v>701</v>
      </c>
      <c r="AB26" s="15">
        <v>956</v>
      </c>
    </row>
    <row r="27" spans="1:28" x14ac:dyDescent="0.3">
      <c r="A27" s="2">
        <v>18</v>
      </c>
      <c r="B27" s="25">
        <v>700</v>
      </c>
      <c r="C27" s="24" t="s">
        <v>27</v>
      </c>
      <c r="D27" s="15">
        <v>120</v>
      </c>
      <c r="E27" s="15">
        <v>193</v>
      </c>
      <c r="F27" s="15">
        <v>271</v>
      </c>
      <c r="G27" s="15">
        <v>338</v>
      </c>
      <c r="H27" s="15">
        <v>472</v>
      </c>
      <c r="I27" s="15">
        <v>156</v>
      </c>
      <c r="J27" s="15">
        <v>251</v>
      </c>
      <c r="K27" s="15">
        <v>341</v>
      </c>
      <c r="L27" s="15">
        <v>427</v>
      </c>
      <c r="M27" s="15">
        <v>592</v>
      </c>
      <c r="N27" s="15">
        <v>192</v>
      </c>
      <c r="O27" s="15">
        <v>305</v>
      </c>
      <c r="P27" s="15">
        <v>406</v>
      </c>
      <c r="Q27" s="15">
        <v>512</v>
      </c>
      <c r="R27" s="15">
        <v>704</v>
      </c>
      <c r="S27" s="15">
        <v>227</v>
      </c>
      <c r="T27" s="15">
        <v>357</v>
      </c>
      <c r="U27" s="15">
        <v>468</v>
      </c>
      <c r="V27" s="15">
        <v>592</v>
      </c>
      <c r="W27" s="15">
        <v>811</v>
      </c>
      <c r="X27" s="15">
        <v>319</v>
      </c>
      <c r="Y27" s="15">
        <v>499</v>
      </c>
      <c r="Z27" s="15">
        <v>644</v>
      </c>
      <c r="AA27" s="15">
        <v>818</v>
      </c>
      <c r="AB27" s="15">
        <v>1115</v>
      </c>
    </row>
    <row r="28" spans="1:28" x14ac:dyDescent="0.3">
      <c r="A28" s="2">
        <v>18</v>
      </c>
      <c r="B28" s="25">
        <v>800</v>
      </c>
      <c r="C28" s="24" t="s">
        <v>27</v>
      </c>
      <c r="D28" s="15">
        <v>137</v>
      </c>
      <c r="E28" s="15">
        <v>220</v>
      </c>
      <c r="F28" s="15">
        <v>310</v>
      </c>
      <c r="G28" s="15">
        <v>386</v>
      </c>
      <c r="H28" s="15">
        <v>539</v>
      </c>
      <c r="I28" s="15">
        <v>179</v>
      </c>
      <c r="J28" s="15">
        <v>286</v>
      </c>
      <c r="K28" s="15">
        <v>390</v>
      </c>
      <c r="L28" s="15">
        <v>488</v>
      </c>
      <c r="M28" s="15">
        <v>676</v>
      </c>
      <c r="N28" s="15">
        <v>219</v>
      </c>
      <c r="O28" s="15">
        <v>349</v>
      </c>
      <c r="P28" s="15">
        <v>464</v>
      </c>
      <c r="Q28" s="15">
        <v>585</v>
      </c>
      <c r="R28" s="15">
        <v>805</v>
      </c>
      <c r="S28" s="15">
        <v>259</v>
      </c>
      <c r="T28" s="15">
        <v>408</v>
      </c>
      <c r="U28" s="15">
        <v>535</v>
      </c>
      <c r="V28" s="15">
        <v>677</v>
      </c>
      <c r="W28" s="15">
        <v>926</v>
      </c>
      <c r="X28" s="15">
        <v>364</v>
      </c>
      <c r="Y28" s="15">
        <v>571</v>
      </c>
      <c r="Z28" s="15">
        <v>735</v>
      </c>
      <c r="AA28" s="15">
        <v>935</v>
      </c>
      <c r="AB28" s="15">
        <v>1274</v>
      </c>
    </row>
    <row r="29" spans="1:28" x14ac:dyDescent="0.3">
      <c r="A29" s="2">
        <v>18</v>
      </c>
      <c r="B29" s="25">
        <v>900</v>
      </c>
      <c r="C29" s="24" t="s">
        <v>27</v>
      </c>
      <c r="D29" s="15">
        <v>154</v>
      </c>
      <c r="E29" s="15">
        <v>248</v>
      </c>
      <c r="F29" s="15">
        <v>349</v>
      </c>
      <c r="G29" s="15">
        <v>434</v>
      </c>
      <c r="H29" s="15">
        <v>607</v>
      </c>
      <c r="I29" s="15">
        <v>201</v>
      </c>
      <c r="J29" s="15">
        <v>322</v>
      </c>
      <c r="K29" s="15">
        <v>438</v>
      </c>
      <c r="L29" s="15">
        <v>549</v>
      </c>
      <c r="M29" s="15">
        <v>761</v>
      </c>
      <c r="N29" s="15">
        <v>247</v>
      </c>
      <c r="O29" s="15">
        <v>392</v>
      </c>
      <c r="P29" s="15">
        <v>523</v>
      </c>
      <c r="Q29" s="15">
        <v>658</v>
      </c>
      <c r="R29" s="15">
        <v>906</v>
      </c>
      <c r="S29" s="15">
        <v>291</v>
      </c>
      <c r="T29" s="15">
        <v>459</v>
      </c>
      <c r="U29" s="15">
        <v>601</v>
      </c>
      <c r="V29" s="15">
        <v>761</v>
      </c>
      <c r="W29" s="15">
        <v>1042</v>
      </c>
      <c r="X29" s="15">
        <v>410</v>
      </c>
      <c r="Y29" s="15">
        <v>642</v>
      </c>
      <c r="Z29" s="15">
        <v>827</v>
      </c>
      <c r="AA29" s="15">
        <v>1052</v>
      </c>
      <c r="AB29" s="15">
        <v>1433</v>
      </c>
    </row>
    <row r="30" spans="1:28" x14ac:dyDescent="0.3">
      <c r="A30" s="2">
        <v>18</v>
      </c>
      <c r="B30" s="25">
        <v>1000</v>
      </c>
      <c r="C30" s="24" t="s">
        <v>27</v>
      </c>
      <c r="D30" s="15">
        <v>172</v>
      </c>
      <c r="E30" s="15">
        <v>276</v>
      </c>
      <c r="F30" s="15">
        <v>388</v>
      </c>
      <c r="G30" s="15">
        <v>482</v>
      </c>
      <c r="H30" s="15">
        <v>674</v>
      </c>
      <c r="I30" s="15">
        <v>223</v>
      </c>
      <c r="J30" s="15">
        <v>358</v>
      </c>
      <c r="K30" s="15">
        <v>487</v>
      </c>
      <c r="L30" s="15">
        <v>610</v>
      </c>
      <c r="M30" s="15">
        <v>845</v>
      </c>
      <c r="N30" s="15">
        <v>274</v>
      </c>
      <c r="O30" s="15">
        <v>436</v>
      </c>
      <c r="P30" s="15">
        <v>581</v>
      </c>
      <c r="Q30" s="15">
        <v>731</v>
      </c>
      <c r="R30" s="15">
        <v>1006</v>
      </c>
      <c r="S30" s="15">
        <v>324</v>
      </c>
      <c r="T30" s="15">
        <v>510</v>
      </c>
      <c r="U30" s="15">
        <v>668</v>
      </c>
      <c r="V30" s="15">
        <v>846</v>
      </c>
      <c r="W30" s="15">
        <v>1158</v>
      </c>
      <c r="X30" s="15">
        <v>456</v>
      </c>
      <c r="Y30" s="15">
        <v>713</v>
      </c>
      <c r="Z30" s="15">
        <v>919</v>
      </c>
      <c r="AA30" s="15">
        <v>1169</v>
      </c>
      <c r="AB30" s="15">
        <v>1593</v>
      </c>
    </row>
    <row r="31" spans="1:28" x14ac:dyDescent="0.3">
      <c r="A31" s="2">
        <v>18</v>
      </c>
      <c r="B31" s="25">
        <v>1100</v>
      </c>
      <c r="C31" s="24" t="s">
        <v>27</v>
      </c>
      <c r="D31" s="15">
        <v>189</v>
      </c>
      <c r="E31" s="15">
        <v>303</v>
      </c>
      <c r="F31" s="15">
        <v>427</v>
      </c>
      <c r="G31" s="15">
        <v>530</v>
      </c>
      <c r="H31" s="15">
        <v>742</v>
      </c>
      <c r="I31" s="15">
        <v>246</v>
      </c>
      <c r="J31" s="15">
        <v>394</v>
      </c>
      <c r="K31" s="15">
        <v>536</v>
      </c>
      <c r="L31" s="15">
        <v>671</v>
      </c>
      <c r="M31" s="15">
        <v>930</v>
      </c>
      <c r="N31" s="15">
        <v>301</v>
      </c>
      <c r="O31" s="15">
        <v>480</v>
      </c>
      <c r="P31" s="15">
        <v>639</v>
      </c>
      <c r="Q31" s="15">
        <v>804</v>
      </c>
      <c r="R31" s="15">
        <v>1107</v>
      </c>
      <c r="S31" s="15">
        <v>356</v>
      </c>
      <c r="T31" s="15">
        <v>561</v>
      </c>
      <c r="U31" s="15">
        <v>735</v>
      </c>
      <c r="V31" s="15">
        <v>930</v>
      </c>
      <c r="W31" s="15">
        <v>1274</v>
      </c>
      <c r="X31" s="15">
        <v>501</v>
      </c>
      <c r="Y31" s="15">
        <v>784</v>
      </c>
      <c r="Z31" s="15">
        <v>1011</v>
      </c>
      <c r="AA31" s="15">
        <v>1286</v>
      </c>
      <c r="AB31" s="15">
        <v>1752</v>
      </c>
    </row>
    <row r="32" spans="1:28" x14ac:dyDescent="0.3">
      <c r="A32" s="2">
        <v>18</v>
      </c>
      <c r="B32" s="25">
        <v>1200</v>
      </c>
      <c r="C32" s="24" t="s">
        <v>27</v>
      </c>
      <c r="D32" s="15">
        <v>206</v>
      </c>
      <c r="E32" s="15">
        <v>331</v>
      </c>
      <c r="F32" s="15">
        <v>465</v>
      </c>
      <c r="G32" s="15">
        <v>579</v>
      </c>
      <c r="H32" s="15">
        <v>809</v>
      </c>
      <c r="I32" s="15">
        <v>268</v>
      </c>
      <c r="J32" s="15">
        <v>430</v>
      </c>
      <c r="K32" s="15">
        <v>585</v>
      </c>
      <c r="L32" s="15">
        <v>732</v>
      </c>
      <c r="M32" s="15">
        <v>1014</v>
      </c>
      <c r="N32" s="15">
        <v>329</v>
      </c>
      <c r="O32" s="15">
        <v>523</v>
      </c>
      <c r="P32" s="15">
        <v>697</v>
      </c>
      <c r="Q32" s="15">
        <v>877</v>
      </c>
      <c r="R32" s="15">
        <v>1208</v>
      </c>
      <c r="S32" s="15">
        <v>388</v>
      </c>
      <c r="T32" s="15">
        <v>612</v>
      </c>
      <c r="U32" s="15">
        <v>802</v>
      </c>
      <c r="V32" s="15">
        <v>1015</v>
      </c>
      <c r="W32" s="15">
        <v>1390</v>
      </c>
      <c r="X32" s="15">
        <v>547</v>
      </c>
      <c r="Y32" s="15">
        <v>856</v>
      </c>
      <c r="Z32" s="15">
        <v>1103</v>
      </c>
      <c r="AA32" s="15">
        <v>1403</v>
      </c>
      <c r="AB32" s="15">
        <v>1911</v>
      </c>
    </row>
    <row r="33" spans="1:28" x14ac:dyDescent="0.3">
      <c r="A33" s="2">
        <v>18</v>
      </c>
      <c r="B33" s="25">
        <v>1300</v>
      </c>
      <c r="C33" s="24" t="s">
        <v>27</v>
      </c>
      <c r="D33" s="15">
        <v>223</v>
      </c>
      <c r="E33" s="15">
        <v>358</v>
      </c>
      <c r="F33" s="15">
        <v>504</v>
      </c>
      <c r="G33" s="15">
        <v>627</v>
      </c>
      <c r="H33" s="15">
        <v>876</v>
      </c>
      <c r="I33" s="15">
        <v>290</v>
      </c>
      <c r="J33" s="15">
        <v>465</v>
      </c>
      <c r="K33" s="15">
        <v>633</v>
      </c>
      <c r="L33" s="15">
        <v>793</v>
      </c>
      <c r="M33" s="15">
        <v>1099</v>
      </c>
      <c r="N33" s="15">
        <v>356</v>
      </c>
      <c r="O33" s="15">
        <v>567</v>
      </c>
      <c r="P33" s="15">
        <v>755</v>
      </c>
      <c r="Q33" s="15">
        <v>950</v>
      </c>
      <c r="R33" s="15">
        <v>1308</v>
      </c>
      <c r="S33" s="15">
        <v>421</v>
      </c>
      <c r="T33" s="15">
        <v>663</v>
      </c>
      <c r="U33" s="15">
        <v>869</v>
      </c>
      <c r="V33" s="15">
        <v>1099</v>
      </c>
      <c r="W33" s="15">
        <v>1505</v>
      </c>
      <c r="X33" s="15">
        <v>592</v>
      </c>
      <c r="Y33" s="15">
        <v>927</v>
      </c>
      <c r="Z33" s="15">
        <v>1195</v>
      </c>
      <c r="AA33" s="15">
        <v>1520</v>
      </c>
      <c r="AB33" s="15">
        <v>2071</v>
      </c>
    </row>
    <row r="34" spans="1:28" x14ac:dyDescent="0.3">
      <c r="A34" s="2">
        <v>18</v>
      </c>
      <c r="B34" s="25">
        <v>1400</v>
      </c>
      <c r="C34" s="24" t="s">
        <v>27</v>
      </c>
      <c r="D34" s="15">
        <v>240</v>
      </c>
      <c r="E34" s="15">
        <v>386</v>
      </c>
      <c r="F34" s="15">
        <v>543</v>
      </c>
      <c r="G34" s="15">
        <v>675</v>
      </c>
      <c r="H34" s="15">
        <v>944</v>
      </c>
      <c r="I34" s="15">
        <v>313</v>
      </c>
      <c r="J34" s="15">
        <v>501</v>
      </c>
      <c r="K34" s="15">
        <v>682</v>
      </c>
      <c r="L34" s="15">
        <v>854</v>
      </c>
      <c r="M34" s="15">
        <v>1183</v>
      </c>
      <c r="N34" s="15">
        <v>384</v>
      </c>
      <c r="O34" s="15">
        <v>611</v>
      </c>
      <c r="P34" s="15">
        <v>813</v>
      </c>
      <c r="Q34" s="15">
        <v>1023</v>
      </c>
      <c r="R34" s="15">
        <v>1409</v>
      </c>
      <c r="S34" s="15">
        <v>453</v>
      </c>
      <c r="T34" s="15">
        <v>714</v>
      </c>
      <c r="U34" s="15">
        <v>935</v>
      </c>
      <c r="V34" s="15">
        <v>1184</v>
      </c>
      <c r="W34" s="15">
        <v>1621</v>
      </c>
      <c r="X34" s="15">
        <v>638</v>
      </c>
      <c r="Y34" s="15">
        <v>998</v>
      </c>
      <c r="Z34" s="15">
        <v>1287</v>
      </c>
      <c r="AA34" s="15">
        <v>1637</v>
      </c>
      <c r="AB34" s="15">
        <v>2230</v>
      </c>
    </row>
    <row r="35" spans="1:28" x14ac:dyDescent="0.3">
      <c r="A35" s="2">
        <v>18</v>
      </c>
      <c r="B35" s="25">
        <v>1600</v>
      </c>
      <c r="C35" s="24" t="s">
        <v>27</v>
      </c>
      <c r="D35" s="15">
        <v>275</v>
      </c>
      <c r="E35" s="15">
        <v>441</v>
      </c>
      <c r="F35" s="15">
        <v>620</v>
      </c>
      <c r="G35" s="15">
        <v>771</v>
      </c>
      <c r="H35" s="15">
        <v>1079</v>
      </c>
      <c r="I35" s="15">
        <v>357</v>
      </c>
      <c r="J35" s="15">
        <v>573</v>
      </c>
      <c r="K35" s="15">
        <v>779</v>
      </c>
      <c r="L35" s="15">
        <v>976</v>
      </c>
      <c r="M35" s="15">
        <v>1352</v>
      </c>
      <c r="N35" s="15">
        <v>439</v>
      </c>
      <c r="O35" s="15">
        <v>698</v>
      </c>
      <c r="P35" s="15">
        <v>929</v>
      </c>
      <c r="Q35" s="15">
        <v>1169</v>
      </c>
      <c r="R35" s="15">
        <v>1610</v>
      </c>
      <c r="S35" s="15">
        <v>518</v>
      </c>
      <c r="T35" s="15">
        <v>816</v>
      </c>
      <c r="U35" s="15">
        <v>1069</v>
      </c>
      <c r="V35" s="15">
        <v>1353</v>
      </c>
      <c r="W35" s="15">
        <v>1853</v>
      </c>
      <c r="X35" s="15">
        <v>729</v>
      </c>
      <c r="Y35" s="15">
        <v>1141</v>
      </c>
      <c r="Z35" s="15">
        <v>1471</v>
      </c>
      <c r="AA35" s="15">
        <v>1871</v>
      </c>
      <c r="AB35" s="15">
        <v>2548</v>
      </c>
    </row>
    <row r="36" spans="1:28" x14ac:dyDescent="0.3">
      <c r="A36" s="2">
        <v>18</v>
      </c>
      <c r="B36" s="25">
        <v>1800</v>
      </c>
      <c r="C36" s="24" t="s">
        <v>27</v>
      </c>
      <c r="D36" s="15">
        <v>309</v>
      </c>
      <c r="E36" s="15">
        <v>496</v>
      </c>
      <c r="F36" s="15">
        <v>698</v>
      </c>
      <c r="G36" s="15">
        <v>868</v>
      </c>
      <c r="H36" s="15">
        <v>1214</v>
      </c>
      <c r="I36" s="15">
        <v>402</v>
      </c>
      <c r="J36" s="15">
        <v>644</v>
      </c>
      <c r="K36" s="15">
        <v>877</v>
      </c>
      <c r="L36" s="15">
        <v>1098</v>
      </c>
      <c r="M36" s="15">
        <v>1522</v>
      </c>
      <c r="N36" s="15">
        <v>493</v>
      </c>
      <c r="O36" s="15">
        <v>785</v>
      </c>
      <c r="P36" s="15">
        <v>1045</v>
      </c>
      <c r="Q36" s="15">
        <v>1315</v>
      </c>
      <c r="R36" s="15">
        <v>1811</v>
      </c>
      <c r="S36" s="15">
        <v>583</v>
      </c>
      <c r="T36" s="15">
        <v>918</v>
      </c>
      <c r="U36" s="15">
        <v>1203</v>
      </c>
      <c r="V36" s="15">
        <v>1522</v>
      </c>
      <c r="W36" s="15">
        <v>2084</v>
      </c>
      <c r="X36" s="15">
        <v>820</v>
      </c>
      <c r="Y36" s="15">
        <v>1284</v>
      </c>
      <c r="Z36" s="15">
        <v>1655</v>
      </c>
      <c r="AA36" s="15">
        <v>2104</v>
      </c>
      <c r="AB36" s="15">
        <v>2867</v>
      </c>
    </row>
    <row r="37" spans="1:28" x14ac:dyDescent="0.3">
      <c r="A37" s="2">
        <v>18</v>
      </c>
      <c r="B37" s="25">
        <v>2000</v>
      </c>
      <c r="C37" s="24" t="s">
        <v>27</v>
      </c>
      <c r="D37" s="15">
        <v>343</v>
      </c>
      <c r="E37" s="15">
        <v>551</v>
      </c>
      <c r="F37" s="15">
        <v>775</v>
      </c>
      <c r="G37" s="15">
        <v>964</v>
      </c>
      <c r="H37" s="15">
        <v>1348</v>
      </c>
      <c r="I37" s="15">
        <v>447</v>
      </c>
      <c r="J37" s="15">
        <v>716</v>
      </c>
      <c r="K37" s="15">
        <v>974</v>
      </c>
      <c r="L37" s="15">
        <v>1220</v>
      </c>
      <c r="M37" s="15">
        <v>1691</v>
      </c>
      <c r="N37" s="15">
        <v>548</v>
      </c>
      <c r="O37" s="15">
        <v>872</v>
      </c>
      <c r="P37" s="15">
        <v>1161</v>
      </c>
      <c r="Q37" s="15">
        <v>1462</v>
      </c>
      <c r="R37" s="15">
        <v>2013</v>
      </c>
      <c r="S37" s="15">
        <v>647</v>
      </c>
      <c r="T37" s="15">
        <v>1020</v>
      </c>
      <c r="U37" s="15">
        <v>1336</v>
      </c>
      <c r="V37" s="15">
        <v>1691</v>
      </c>
      <c r="W37" s="15">
        <v>2316</v>
      </c>
      <c r="X37" s="15">
        <v>911</v>
      </c>
      <c r="Y37" s="15">
        <v>1426</v>
      </c>
      <c r="Z37" s="15">
        <v>1839</v>
      </c>
      <c r="AA37" s="15">
        <v>2338</v>
      </c>
      <c r="AB37" s="15">
        <v>3185</v>
      </c>
    </row>
    <row r="38" spans="1:28" x14ac:dyDescent="0.3">
      <c r="A38" s="2">
        <v>18</v>
      </c>
      <c r="B38" s="25">
        <v>2300</v>
      </c>
      <c r="C38" s="24" t="s">
        <v>27</v>
      </c>
      <c r="D38" s="15">
        <v>395</v>
      </c>
      <c r="E38" s="15">
        <v>634</v>
      </c>
      <c r="F38" s="15">
        <v>892</v>
      </c>
      <c r="G38" s="15">
        <v>1109</v>
      </c>
      <c r="H38" s="15">
        <v>1551</v>
      </c>
      <c r="I38" s="15">
        <v>514</v>
      </c>
      <c r="J38" s="15">
        <v>823</v>
      </c>
      <c r="K38" s="15">
        <v>1120</v>
      </c>
      <c r="L38" s="15">
        <v>1403</v>
      </c>
      <c r="M38" s="15">
        <v>1944</v>
      </c>
      <c r="N38" s="15">
        <v>630</v>
      </c>
      <c r="O38" s="15">
        <v>1003</v>
      </c>
      <c r="P38" s="15">
        <v>1335</v>
      </c>
      <c r="Q38" s="15">
        <v>1681</v>
      </c>
      <c r="R38" s="15">
        <v>2314</v>
      </c>
      <c r="S38" s="15">
        <v>744</v>
      </c>
      <c r="T38" s="15">
        <v>1174</v>
      </c>
      <c r="U38" s="15">
        <v>1537</v>
      </c>
      <c r="V38" s="15">
        <v>1945</v>
      </c>
      <c r="W38" s="15">
        <v>2663</v>
      </c>
      <c r="X38" s="15">
        <v>1048</v>
      </c>
      <c r="Y38" s="15">
        <v>1640</v>
      </c>
      <c r="Z38" s="15">
        <v>2114</v>
      </c>
      <c r="AA38" s="15">
        <v>2689</v>
      </c>
      <c r="AB38" s="15">
        <v>3663</v>
      </c>
    </row>
    <row r="39" spans="1:28" x14ac:dyDescent="0.3">
      <c r="A39" s="2">
        <v>18</v>
      </c>
      <c r="B39" s="25">
        <v>2400</v>
      </c>
      <c r="C39" s="24" t="s">
        <v>27</v>
      </c>
      <c r="D39" s="15">
        <v>412</v>
      </c>
      <c r="E39" s="15">
        <v>661</v>
      </c>
      <c r="F39" s="15">
        <v>931</v>
      </c>
      <c r="G39" s="15">
        <v>1157</v>
      </c>
      <c r="H39" s="15">
        <v>1618</v>
      </c>
      <c r="I39" s="15">
        <v>536</v>
      </c>
      <c r="J39" s="15">
        <v>859</v>
      </c>
      <c r="K39" s="15">
        <v>1169</v>
      </c>
      <c r="L39" s="15">
        <v>1464</v>
      </c>
      <c r="M39" s="15">
        <v>2029</v>
      </c>
      <c r="N39" s="15">
        <v>658</v>
      </c>
      <c r="O39" s="15">
        <v>1047</v>
      </c>
      <c r="P39" s="15">
        <v>1393</v>
      </c>
      <c r="Q39" s="15">
        <v>1754</v>
      </c>
      <c r="R39" s="15">
        <v>2415</v>
      </c>
      <c r="S39" s="15">
        <v>777</v>
      </c>
      <c r="T39" s="15">
        <v>1225</v>
      </c>
      <c r="U39" s="15">
        <v>1604</v>
      </c>
      <c r="V39" s="15">
        <v>2030</v>
      </c>
      <c r="W39" s="15">
        <v>2779</v>
      </c>
      <c r="X39" s="15">
        <v>1093</v>
      </c>
      <c r="Y39" s="15">
        <v>1712</v>
      </c>
      <c r="Z39" s="15">
        <v>2206</v>
      </c>
      <c r="AA39" s="15">
        <v>2806</v>
      </c>
      <c r="AB39" s="15">
        <v>3822</v>
      </c>
    </row>
    <row r="40" spans="1:28" x14ac:dyDescent="0.3">
      <c r="A40" s="2">
        <v>18</v>
      </c>
      <c r="B40" s="25">
        <v>2600</v>
      </c>
      <c r="C40" s="24" t="s">
        <v>27</v>
      </c>
      <c r="D40" s="15">
        <v>446</v>
      </c>
      <c r="E40" s="15">
        <v>717</v>
      </c>
      <c r="F40" s="15">
        <v>1008</v>
      </c>
      <c r="G40" s="15">
        <v>1254</v>
      </c>
      <c r="H40" s="15">
        <v>1753</v>
      </c>
      <c r="I40" s="15">
        <v>581</v>
      </c>
      <c r="J40" s="15">
        <v>931</v>
      </c>
      <c r="K40" s="15">
        <v>1267</v>
      </c>
      <c r="L40" s="15">
        <v>1586</v>
      </c>
      <c r="M40" s="15">
        <v>2198</v>
      </c>
      <c r="N40" s="15">
        <v>713</v>
      </c>
      <c r="O40" s="15">
        <v>1134</v>
      </c>
      <c r="P40" s="15">
        <v>1510</v>
      </c>
      <c r="Q40" s="15">
        <v>1900</v>
      </c>
      <c r="R40" s="15">
        <v>2616</v>
      </c>
      <c r="S40" s="15">
        <v>841</v>
      </c>
      <c r="T40" s="15">
        <v>1327</v>
      </c>
      <c r="U40" s="15">
        <v>1737</v>
      </c>
      <c r="V40" s="15">
        <v>2199</v>
      </c>
      <c r="W40" s="15">
        <v>3011</v>
      </c>
      <c r="X40" s="15">
        <v>1185</v>
      </c>
      <c r="Y40" s="15">
        <v>1854</v>
      </c>
      <c r="Z40" s="15">
        <v>2390</v>
      </c>
      <c r="AA40" s="15">
        <v>3040</v>
      </c>
      <c r="AB40" s="15">
        <v>4141</v>
      </c>
    </row>
    <row r="41" spans="1:28" x14ac:dyDescent="0.3">
      <c r="A41" s="2">
        <v>18</v>
      </c>
      <c r="B41" s="26">
        <v>2800</v>
      </c>
      <c r="C41" s="24" t="s">
        <v>27</v>
      </c>
      <c r="D41" s="15">
        <v>480</v>
      </c>
      <c r="E41" s="15">
        <v>772</v>
      </c>
      <c r="F41" s="15">
        <v>1086</v>
      </c>
      <c r="G41" s="15">
        <v>1350</v>
      </c>
      <c r="H41" s="15">
        <v>1888</v>
      </c>
      <c r="I41" s="15">
        <v>625</v>
      </c>
      <c r="J41" s="15">
        <v>1002</v>
      </c>
      <c r="K41" s="15">
        <v>1364</v>
      </c>
      <c r="L41" s="15">
        <v>1707</v>
      </c>
      <c r="M41" s="15">
        <v>2367</v>
      </c>
      <c r="N41" s="15">
        <v>767</v>
      </c>
      <c r="O41" s="15">
        <v>1221</v>
      </c>
      <c r="P41" s="15">
        <v>1626</v>
      </c>
      <c r="Q41" s="15">
        <v>2046</v>
      </c>
      <c r="R41" s="15">
        <v>2818</v>
      </c>
      <c r="S41" s="15">
        <v>906</v>
      </c>
      <c r="T41" s="15">
        <v>1429</v>
      </c>
      <c r="U41" s="15">
        <v>1871</v>
      </c>
      <c r="V41" s="15">
        <v>2368</v>
      </c>
      <c r="W41" s="15">
        <v>3242</v>
      </c>
      <c r="X41" s="15">
        <v>1276</v>
      </c>
      <c r="Y41" s="15">
        <v>1997</v>
      </c>
      <c r="Z41" s="15">
        <v>2574</v>
      </c>
      <c r="AA41" s="15">
        <v>3273</v>
      </c>
      <c r="AB41" s="15">
        <v>4460</v>
      </c>
    </row>
    <row r="42" spans="1:28" x14ac:dyDescent="0.3">
      <c r="A42" s="2">
        <v>18</v>
      </c>
      <c r="B42" s="26">
        <v>3000</v>
      </c>
      <c r="C42" s="24" t="s">
        <v>27</v>
      </c>
      <c r="D42" s="15">
        <v>515</v>
      </c>
      <c r="E42" s="15">
        <v>827</v>
      </c>
      <c r="F42" s="15">
        <v>1163</v>
      </c>
      <c r="G42" s="15">
        <v>1447</v>
      </c>
      <c r="H42" s="15">
        <v>2023</v>
      </c>
      <c r="I42" s="15">
        <v>670</v>
      </c>
      <c r="J42" s="15">
        <v>1074</v>
      </c>
      <c r="K42" s="15">
        <v>1461</v>
      </c>
      <c r="L42" s="15">
        <v>1829</v>
      </c>
      <c r="M42" s="15">
        <v>2536</v>
      </c>
      <c r="N42" s="15">
        <v>822</v>
      </c>
      <c r="O42" s="15">
        <v>1308</v>
      </c>
      <c r="P42" s="15">
        <v>1742</v>
      </c>
      <c r="Q42" s="15">
        <v>2192</v>
      </c>
      <c r="R42" s="15">
        <v>3019</v>
      </c>
      <c r="S42" s="15">
        <v>971</v>
      </c>
      <c r="T42" s="15">
        <v>1531</v>
      </c>
      <c r="U42" s="15">
        <v>2004</v>
      </c>
      <c r="V42" s="15">
        <v>2537</v>
      </c>
      <c r="W42" s="15">
        <v>3474</v>
      </c>
      <c r="X42" s="15">
        <v>1367</v>
      </c>
      <c r="Y42" s="15">
        <v>2139</v>
      </c>
      <c r="Z42" s="15">
        <v>2758</v>
      </c>
      <c r="AA42" s="15">
        <v>3507</v>
      </c>
      <c r="AB42" s="15">
        <v>4778</v>
      </c>
    </row>
    <row r="43" spans="1:28" x14ac:dyDescent="0.3">
      <c r="A43" s="99">
        <v>20</v>
      </c>
      <c r="B43" s="23">
        <v>400</v>
      </c>
      <c r="C43" s="24" t="s">
        <v>27</v>
      </c>
      <c r="D43" s="15">
        <v>62</v>
      </c>
      <c r="E43" s="15">
        <v>101</v>
      </c>
      <c r="F43" s="15">
        <v>142</v>
      </c>
      <c r="G43" s="15">
        <v>176</v>
      </c>
      <c r="H43" s="15">
        <v>246</v>
      </c>
      <c r="I43" s="15">
        <v>81</v>
      </c>
      <c r="J43" s="15">
        <v>131</v>
      </c>
      <c r="K43" s="15">
        <v>178</v>
      </c>
      <c r="L43" s="15">
        <v>222</v>
      </c>
      <c r="M43" s="15">
        <v>308</v>
      </c>
      <c r="N43" s="15">
        <v>100</v>
      </c>
      <c r="O43" s="15">
        <v>159</v>
      </c>
      <c r="P43" s="15">
        <v>212</v>
      </c>
      <c r="Q43" s="15">
        <v>266</v>
      </c>
      <c r="R43" s="15">
        <v>366</v>
      </c>
      <c r="S43" s="15">
        <v>118</v>
      </c>
      <c r="T43" s="15">
        <v>186</v>
      </c>
      <c r="U43" s="15">
        <v>243</v>
      </c>
      <c r="V43" s="15">
        <v>308</v>
      </c>
      <c r="W43" s="15">
        <v>421</v>
      </c>
      <c r="X43" s="15">
        <v>166</v>
      </c>
      <c r="Y43" s="15">
        <v>260</v>
      </c>
      <c r="Z43" s="15">
        <v>335</v>
      </c>
      <c r="AA43" s="15">
        <v>425</v>
      </c>
      <c r="AB43" s="15">
        <v>579</v>
      </c>
    </row>
    <row r="44" spans="1:28" x14ac:dyDescent="0.3">
      <c r="A44" s="2">
        <v>20</v>
      </c>
      <c r="B44" s="25">
        <v>500</v>
      </c>
      <c r="C44" s="24" t="s">
        <v>27</v>
      </c>
      <c r="D44" s="15">
        <v>78</v>
      </c>
      <c r="E44" s="15">
        <v>126</v>
      </c>
      <c r="F44" s="15">
        <v>177</v>
      </c>
      <c r="G44" s="15">
        <v>220</v>
      </c>
      <c r="H44" s="15">
        <v>307</v>
      </c>
      <c r="I44" s="15">
        <v>102</v>
      </c>
      <c r="J44" s="15">
        <v>163</v>
      </c>
      <c r="K44" s="15">
        <v>222</v>
      </c>
      <c r="L44" s="15">
        <v>278</v>
      </c>
      <c r="M44" s="15">
        <v>385</v>
      </c>
      <c r="N44" s="15">
        <v>125</v>
      </c>
      <c r="O44" s="15">
        <v>199</v>
      </c>
      <c r="P44" s="15">
        <v>265</v>
      </c>
      <c r="Q44" s="15">
        <v>333</v>
      </c>
      <c r="R44" s="15">
        <v>458</v>
      </c>
      <c r="S44" s="15">
        <v>148</v>
      </c>
      <c r="T44" s="15">
        <v>233</v>
      </c>
      <c r="U44" s="15">
        <v>304</v>
      </c>
      <c r="V44" s="15">
        <v>385</v>
      </c>
      <c r="W44" s="15">
        <v>526</v>
      </c>
      <c r="X44" s="15">
        <v>208</v>
      </c>
      <c r="Y44" s="15">
        <v>325</v>
      </c>
      <c r="Z44" s="15">
        <v>418</v>
      </c>
      <c r="AA44" s="15">
        <v>531</v>
      </c>
      <c r="AB44" s="15">
        <v>723</v>
      </c>
    </row>
    <row r="45" spans="1:28" x14ac:dyDescent="0.3">
      <c r="A45" s="2">
        <v>20</v>
      </c>
      <c r="B45" s="25">
        <v>600</v>
      </c>
      <c r="C45" s="24" t="s">
        <v>27</v>
      </c>
      <c r="D45" s="15">
        <v>94</v>
      </c>
      <c r="E45" s="15">
        <v>151</v>
      </c>
      <c r="F45" s="15">
        <v>213</v>
      </c>
      <c r="G45" s="15">
        <v>264</v>
      </c>
      <c r="H45" s="15">
        <v>369</v>
      </c>
      <c r="I45" s="15">
        <v>122</v>
      </c>
      <c r="J45" s="15">
        <v>196</v>
      </c>
      <c r="K45" s="15">
        <v>267</v>
      </c>
      <c r="L45" s="15">
        <v>333</v>
      </c>
      <c r="M45" s="15">
        <v>462</v>
      </c>
      <c r="N45" s="15">
        <v>150</v>
      </c>
      <c r="O45" s="15">
        <v>239</v>
      </c>
      <c r="P45" s="15">
        <v>318</v>
      </c>
      <c r="Q45" s="15">
        <v>399</v>
      </c>
      <c r="R45" s="15">
        <v>549</v>
      </c>
      <c r="S45" s="15">
        <v>177</v>
      </c>
      <c r="T45" s="15">
        <v>279</v>
      </c>
      <c r="U45" s="15">
        <v>365</v>
      </c>
      <c r="V45" s="15">
        <v>462</v>
      </c>
      <c r="W45" s="15">
        <v>632</v>
      </c>
      <c r="X45" s="15">
        <v>249</v>
      </c>
      <c r="Y45" s="15">
        <v>390</v>
      </c>
      <c r="Z45" s="15">
        <v>502</v>
      </c>
      <c r="AA45" s="15">
        <v>637</v>
      </c>
      <c r="AB45" s="15">
        <v>868</v>
      </c>
    </row>
    <row r="46" spans="1:28" x14ac:dyDescent="0.3">
      <c r="A46" s="2">
        <v>20</v>
      </c>
      <c r="B46" s="25">
        <v>700</v>
      </c>
      <c r="C46" s="24" t="s">
        <v>27</v>
      </c>
      <c r="D46" s="15">
        <v>109</v>
      </c>
      <c r="E46" s="15">
        <v>176</v>
      </c>
      <c r="F46" s="15">
        <v>248</v>
      </c>
      <c r="G46" s="15">
        <v>308</v>
      </c>
      <c r="H46" s="15">
        <v>430</v>
      </c>
      <c r="I46" s="15">
        <v>142</v>
      </c>
      <c r="J46" s="15">
        <v>229</v>
      </c>
      <c r="K46" s="15">
        <v>311</v>
      </c>
      <c r="L46" s="15">
        <v>389</v>
      </c>
      <c r="M46" s="15">
        <v>539</v>
      </c>
      <c r="N46" s="15">
        <v>175</v>
      </c>
      <c r="O46" s="15">
        <v>278</v>
      </c>
      <c r="P46" s="15">
        <v>371</v>
      </c>
      <c r="Q46" s="15">
        <v>466</v>
      </c>
      <c r="R46" s="15">
        <v>641</v>
      </c>
      <c r="S46" s="15">
        <v>207</v>
      </c>
      <c r="T46" s="15">
        <v>326</v>
      </c>
      <c r="U46" s="15">
        <v>426</v>
      </c>
      <c r="V46" s="15">
        <v>539</v>
      </c>
      <c r="W46" s="15">
        <v>737</v>
      </c>
      <c r="X46" s="15">
        <v>291</v>
      </c>
      <c r="Y46" s="15">
        <v>455</v>
      </c>
      <c r="Z46" s="15">
        <v>586</v>
      </c>
      <c r="AA46" s="15">
        <v>744</v>
      </c>
      <c r="AB46" s="15">
        <v>1013</v>
      </c>
    </row>
    <row r="47" spans="1:28" x14ac:dyDescent="0.3">
      <c r="A47" s="2">
        <v>20</v>
      </c>
      <c r="B47" s="25">
        <v>800</v>
      </c>
      <c r="C47" s="24" t="s">
        <v>27</v>
      </c>
      <c r="D47" s="15">
        <v>125</v>
      </c>
      <c r="E47" s="15">
        <v>201</v>
      </c>
      <c r="F47" s="15">
        <v>283</v>
      </c>
      <c r="G47" s="15">
        <v>352</v>
      </c>
      <c r="H47" s="15">
        <v>492</v>
      </c>
      <c r="I47" s="15">
        <v>163</v>
      </c>
      <c r="J47" s="15">
        <v>261</v>
      </c>
      <c r="K47" s="15">
        <v>356</v>
      </c>
      <c r="L47" s="15">
        <v>445</v>
      </c>
      <c r="M47" s="15">
        <v>616</v>
      </c>
      <c r="N47" s="15">
        <v>200</v>
      </c>
      <c r="O47" s="15">
        <v>318</v>
      </c>
      <c r="P47" s="15">
        <v>424</v>
      </c>
      <c r="Q47" s="15">
        <v>532</v>
      </c>
      <c r="R47" s="15">
        <v>733</v>
      </c>
      <c r="S47" s="15">
        <v>236</v>
      </c>
      <c r="T47" s="15">
        <v>372</v>
      </c>
      <c r="U47" s="15">
        <v>487</v>
      </c>
      <c r="V47" s="15">
        <v>616</v>
      </c>
      <c r="W47" s="15">
        <v>842</v>
      </c>
      <c r="X47" s="15">
        <v>333</v>
      </c>
      <c r="Y47" s="15">
        <v>520</v>
      </c>
      <c r="Z47" s="15">
        <v>669</v>
      </c>
      <c r="AA47" s="15">
        <v>850</v>
      </c>
      <c r="AB47" s="15">
        <v>1158</v>
      </c>
    </row>
    <row r="48" spans="1:28" x14ac:dyDescent="0.3">
      <c r="A48" s="2">
        <v>20</v>
      </c>
      <c r="B48" s="25">
        <v>900</v>
      </c>
      <c r="C48" s="24" t="s">
        <v>27</v>
      </c>
      <c r="D48" s="15">
        <v>140</v>
      </c>
      <c r="E48" s="15">
        <v>226</v>
      </c>
      <c r="F48" s="15">
        <v>319</v>
      </c>
      <c r="G48" s="15">
        <v>396</v>
      </c>
      <c r="H48" s="15">
        <v>553</v>
      </c>
      <c r="I48" s="15">
        <v>183</v>
      </c>
      <c r="J48" s="15">
        <v>294</v>
      </c>
      <c r="K48" s="15">
        <v>400</v>
      </c>
      <c r="L48" s="15">
        <v>500</v>
      </c>
      <c r="M48" s="15">
        <v>693</v>
      </c>
      <c r="N48" s="15">
        <v>225</v>
      </c>
      <c r="O48" s="15">
        <v>358</v>
      </c>
      <c r="P48" s="15">
        <v>476</v>
      </c>
      <c r="Q48" s="15">
        <v>599</v>
      </c>
      <c r="R48" s="15">
        <v>824</v>
      </c>
      <c r="S48" s="15">
        <v>266</v>
      </c>
      <c r="T48" s="15">
        <v>419</v>
      </c>
      <c r="U48" s="15">
        <v>548</v>
      </c>
      <c r="V48" s="15">
        <v>693</v>
      </c>
      <c r="W48" s="15">
        <v>948</v>
      </c>
      <c r="X48" s="15">
        <v>374</v>
      </c>
      <c r="Y48" s="15">
        <v>585</v>
      </c>
      <c r="Z48" s="15">
        <v>753</v>
      </c>
      <c r="AA48" s="15">
        <v>956</v>
      </c>
      <c r="AB48" s="15">
        <v>1302</v>
      </c>
    </row>
    <row r="49" spans="1:28" x14ac:dyDescent="0.3">
      <c r="A49" s="2">
        <v>20</v>
      </c>
      <c r="B49" s="25">
        <v>1000</v>
      </c>
      <c r="C49" s="24" t="s">
        <v>27</v>
      </c>
      <c r="D49" s="15">
        <v>156</v>
      </c>
      <c r="E49" s="15">
        <v>251</v>
      </c>
      <c r="F49" s="15">
        <v>354</v>
      </c>
      <c r="G49" s="15">
        <v>440</v>
      </c>
      <c r="H49" s="15">
        <v>615</v>
      </c>
      <c r="I49" s="15">
        <v>203</v>
      </c>
      <c r="J49" s="15">
        <v>327</v>
      </c>
      <c r="K49" s="15">
        <v>445</v>
      </c>
      <c r="L49" s="15">
        <v>556</v>
      </c>
      <c r="M49" s="15">
        <v>770</v>
      </c>
      <c r="N49" s="15">
        <v>250</v>
      </c>
      <c r="O49" s="15">
        <v>398</v>
      </c>
      <c r="P49" s="15">
        <v>529</v>
      </c>
      <c r="Q49" s="15">
        <v>665</v>
      </c>
      <c r="R49" s="15">
        <v>916</v>
      </c>
      <c r="S49" s="15">
        <v>295</v>
      </c>
      <c r="T49" s="15">
        <v>465</v>
      </c>
      <c r="U49" s="15">
        <v>609</v>
      </c>
      <c r="V49" s="15">
        <v>770</v>
      </c>
      <c r="W49" s="15">
        <v>1053</v>
      </c>
      <c r="X49" s="15">
        <v>416</v>
      </c>
      <c r="Y49" s="15">
        <v>650</v>
      </c>
      <c r="Z49" s="15">
        <v>836</v>
      </c>
      <c r="AA49" s="15">
        <v>1062</v>
      </c>
      <c r="AB49" s="15">
        <v>1447</v>
      </c>
    </row>
    <row r="50" spans="1:28" x14ac:dyDescent="0.3">
      <c r="A50" s="2">
        <v>20</v>
      </c>
      <c r="B50" s="25">
        <v>1100</v>
      </c>
      <c r="C50" s="24" t="s">
        <v>27</v>
      </c>
      <c r="D50" s="15">
        <v>172</v>
      </c>
      <c r="E50" s="15">
        <v>277</v>
      </c>
      <c r="F50" s="15">
        <v>390</v>
      </c>
      <c r="G50" s="15">
        <v>484</v>
      </c>
      <c r="H50" s="15">
        <v>676</v>
      </c>
      <c r="I50" s="15">
        <v>224</v>
      </c>
      <c r="J50" s="15">
        <v>359</v>
      </c>
      <c r="K50" s="15">
        <v>489</v>
      </c>
      <c r="L50" s="15">
        <v>611</v>
      </c>
      <c r="M50" s="15">
        <v>847</v>
      </c>
      <c r="N50" s="15">
        <v>275</v>
      </c>
      <c r="O50" s="15">
        <v>437</v>
      </c>
      <c r="P50" s="15">
        <v>582</v>
      </c>
      <c r="Q50" s="15">
        <v>732</v>
      </c>
      <c r="R50" s="15">
        <v>1007</v>
      </c>
      <c r="S50" s="15">
        <v>325</v>
      </c>
      <c r="T50" s="15">
        <v>512</v>
      </c>
      <c r="U50" s="15">
        <v>670</v>
      </c>
      <c r="V50" s="15">
        <v>847</v>
      </c>
      <c r="W50" s="15">
        <v>1158</v>
      </c>
      <c r="X50" s="15">
        <v>457</v>
      </c>
      <c r="Y50" s="15">
        <v>715</v>
      </c>
      <c r="Z50" s="15">
        <v>920</v>
      </c>
      <c r="AA50" s="15">
        <v>1169</v>
      </c>
      <c r="AB50" s="15">
        <v>1592</v>
      </c>
    </row>
    <row r="51" spans="1:28" x14ac:dyDescent="0.3">
      <c r="A51" s="2">
        <v>20</v>
      </c>
      <c r="B51" s="25">
        <v>1200</v>
      </c>
      <c r="C51" s="24" t="s">
        <v>27</v>
      </c>
      <c r="D51" s="15">
        <v>187</v>
      </c>
      <c r="E51" s="15">
        <v>302</v>
      </c>
      <c r="F51" s="15">
        <v>425</v>
      </c>
      <c r="G51" s="15">
        <v>528</v>
      </c>
      <c r="H51" s="15">
        <v>737</v>
      </c>
      <c r="I51" s="15">
        <v>244</v>
      </c>
      <c r="J51" s="15">
        <v>392</v>
      </c>
      <c r="K51" s="15">
        <v>534</v>
      </c>
      <c r="L51" s="15">
        <v>667</v>
      </c>
      <c r="M51" s="15">
        <v>924</v>
      </c>
      <c r="N51" s="15">
        <v>300</v>
      </c>
      <c r="O51" s="15">
        <v>477</v>
      </c>
      <c r="P51" s="15">
        <v>635</v>
      </c>
      <c r="Q51" s="15">
        <v>799</v>
      </c>
      <c r="R51" s="15">
        <v>1099</v>
      </c>
      <c r="S51" s="15">
        <v>355</v>
      </c>
      <c r="T51" s="15">
        <v>558</v>
      </c>
      <c r="U51" s="15">
        <v>730</v>
      </c>
      <c r="V51" s="15">
        <v>923</v>
      </c>
      <c r="W51" s="15">
        <v>1263</v>
      </c>
      <c r="X51" s="15">
        <v>499</v>
      </c>
      <c r="Y51" s="15">
        <v>780</v>
      </c>
      <c r="Z51" s="15">
        <v>1004</v>
      </c>
      <c r="AA51" s="15">
        <v>1275</v>
      </c>
      <c r="AB51" s="15">
        <v>1736</v>
      </c>
    </row>
    <row r="52" spans="1:28" x14ac:dyDescent="0.3">
      <c r="A52" s="2">
        <v>20</v>
      </c>
      <c r="B52" s="25">
        <v>1300</v>
      </c>
      <c r="C52" s="24" t="s">
        <v>27</v>
      </c>
      <c r="D52" s="15">
        <v>203</v>
      </c>
      <c r="E52" s="15">
        <v>327</v>
      </c>
      <c r="F52" s="15">
        <v>461</v>
      </c>
      <c r="G52" s="15">
        <v>572</v>
      </c>
      <c r="H52" s="15">
        <v>799</v>
      </c>
      <c r="I52" s="15">
        <v>264</v>
      </c>
      <c r="J52" s="15">
        <v>425</v>
      </c>
      <c r="K52" s="15">
        <v>578</v>
      </c>
      <c r="L52" s="15">
        <v>722</v>
      </c>
      <c r="M52" s="15">
        <v>1001</v>
      </c>
      <c r="N52" s="15">
        <v>325</v>
      </c>
      <c r="O52" s="15">
        <v>517</v>
      </c>
      <c r="P52" s="15">
        <v>688</v>
      </c>
      <c r="Q52" s="15">
        <v>865</v>
      </c>
      <c r="R52" s="15">
        <v>1190</v>
      </c>
      <c r="S52" s="15">
        <v>384</v>
      </c>
      <c r="T52" s="15">
        <v>605</v>
      </c>
      <c r="U52" s="15">
        <v>791</v>
      </c>
      <c r="V52" s="15">
        <v>1000</v>
      </c>
      <c r="W52" s="15">
        <v>1369</v>
      </c>
      <c r="X52" s="15">
        <v>540</v>
      </c>
      <c r="Y52" s="15">
        <v>845</v>
      </c>
      <c r="Z52" s="15">
        <v>1087</v>
      </c>
      <c r="AA52" s="15">
        <v>1381</v>
      </c>
      <c r="AB52" s="15">
        <v>1881</v>
      </c>
    </row>
    <row r="53" spans="1:28" x14ac:dyDescent="0.3">
      <c r="A53" s="2">
        <v>20</v>
      </c>
      <c r="B53" s="25">
        <v>1400</v>
      </c>
      <c r="C53" s="24" t="s">
        <v>27</v>
      </c>
      <c r="D53" s="15">
        <v>219</v>
      </c>
      <c r="E53" s="15">
        <v>352</v>
      </c>
      <c r="F53" s="15">
        <v>496</v>
      </c>
      <c r="G53" s="15">
        <v>615</v>
      </c>
      <c r="H53" s="15">
        <v>860</v>
      </c>
      <c r="I53" s="15">
        <v>285</v>
      </c>
      <c r="J53" s="15">
        <v>457</v>
      </c>
      <c r="K53" s="15">
        <v>622</v>
      </c>
      <c r="L53" s="15">
        <v>778</v>
      </c>
      <c r="M53" s="15">
        <v>1078</v>
      </c>
      <c r="N53" s="15">
        <v>350</v>
      </c>
      <c r="O53" s="15">
        <v>557</v>
      </c>
      <c r="P53" s="15">
        <v>741</v>
      </c>
      <c r="Q53" s="15">
        <v>932</v>
      </c>
      <c r="R53" s="15">
        <v>1282</v>
      </c>
      <c r="S53" s="15">
        <v>414</v>
      </c>
      <c r="T53" s="15">
        <v>651</v>
      </c>
      <c r="U53" s="15">
        <v>852</v>
      </c>
      <c r="V53" s="15">
        <v>1077</v>
      </c>
      <c r="W53" s="15">
        <v>1474</v>
      </c>
      <c r="X53" s="15">
        <v>582</v>
      </c>
      <c r="Y53" s="15">
        <v>910</v>
      </c>
      <c r="Z53" s="15">
        <v>1171</v>
      </c>
      <c r="AA53" s="15">
        <v>1487</v>
      </c>
      <c r="AB53" s="15">
        <v>2026</v>
      </c>
    </row>
    <row r="54" spans="1:28" x14ac:dyDescent="0.3">
      <c r="A54" s="2">
        <v>20</v>
      </c>
      <c r="B54" s="25">
        <v>1600</v>
      </c>
      <c r="C54" s="24" t="s">
        <v>27</v>
      </c>
      <c r="D54" s="15">
        <v>250</v>
      </c>
      <c r="E54" s="15">
        <v>402</v>
      </c>
      <c r="F54" s="15">
        <v>567</v>
      </c>
      <c r="G54" s="15">
        <v>703</v>
      </c>
      <c r="H54" s="15">
        <v>983</v>
      </c>
      <c r="I54" s="15">
        <v>326</v>
      </c>
      <c r="J54" s="15">
        <v>523</v>
      </c>
      <c r="K54" s="15">
        <v>711</v>
      </c>
      <c r="L54" s="15">
        <v>889</v>
      </c>
      <c r="M54" s="15">
        <v>1232</v>
      </c>
      <c r="N54" s="15">
        <v>400</v>
      </c>
      <c r="O54" s="15">
        <v>636</v>
      </c>
      <c r="P54" s="15">
        <v>847</v>
      </c>
      <c r="Q54" s="15">
        <v>1065</v>
      </c>
      <c r="R54" s="15">
        <v>1465</v>
      </c>
      <c r="S54" s="15">
        <v>473</v>
      </c>
      <c r="T54" s="15">
        <v>744</v>
      </c>
      <c r="U54" s="15">
        <v>974</v>
      </c>
      <c r="V54" s="15">
        <v>1231</v>
      </c>
      <c r="W54" s="15">
        <v>1685</v>
      </c>
      <c r="X54" s="15">
        <v>665</v>
      </c>
      <c r="Y54" s="15">
        <v>1040</v>
      </c>
      <c r="Z54" s="15">
        <v>1338</v>
      </c>
      <c r="AA54" s="15">
        <v>1700</v>
      </c>
      <c r="AB54" s="15">
        <v>2315</v>
      </c>
    </row>
    <row r="55" spans="1:28" x14ac:dyDescent="0.3">
      <c r="A55" s="2">
        <v>20</v>
      </c>
      <c r="B55" s="25">
        <v>1800</v>
      </c>
      <c r="C55" s="24" t="s">
        <v>27</v>
      </c>
      <c r="D55" s="15">
        <v>281</v>
      </c>
      <c r="E55" s="15">
        <v>453</v>
      </c>
      <c r="F55" s="15">
        <v>638</v>
      </c>
      <c r="G55" s="15">
        <v>791</v>
      </c>
      <c r="H55" s="15">
        <v>1106</v>
      </c>
      <c r="I55" s="15">
        <v>366</v>
      </c>
      <c r="J55" s="15">
        <v>588</v>
      </c>
      <c r="K55" s="15">
        <v>800</v>
      </c>
      <c r="L55" s="15">
        <v>1000</v>
      </c>
      <c r="M55" s="15">
        <v>1386</v>
      </c>
      <c r="N55" s="15">
        <v>450</v>
      </c>
      <c r="O55" s="15">
        <v>716</v>
      </c>
      <c r="P55" s="15">
        <v>953</v>
      </c>
      <c r="Q55" s="15">
        <v>1198</v>
      </c>
      <c r="R55" s="15">
        <v>1648</v>
      </c>
      <c r="S55" s="15">
        <v>532</v>
      </c>
      <c r="T55" s="15">
        <v>837</v>
      </c>
      <c r="U55" s="15">
        <v>1096</v>
      </c>
      <c r="V55" s="15">
        <v>1385</v>
      </c>
      <c r="W55" s="15">
        <v>1895</v>
      </c>
      <c r="X55" s="15">
        <v>748</v>
      </c>
      <c r="Y55" s="15">
        <v>1170</v>
      </c>
      <c r="Z55" s="15">
        <v>1506</v>
      </c>
      <c r="AA55" s="15">
        <v>1912</v>
      </c>
      <c r="AB55" s="15">
        <v>2605</v>
      </c>
    </row>
    <row r="56" spans="1:28" x14ac:dyDescent="0.3">
      <c r="A56" s="2">
        <v>20</v>
      </c>
      <c r="B56" s="25">
        <v>2000</v>
      </c>
      <c r="C56" s="24" t="s">
        <v>27</v>
      </c>
      <c r="D56" s="15">
        <v>312</v>
      </c>
      <c r="E56" s="15">
        <v>503</v>
      </c>
      <c r="F56" s="15">
        <v>708</v>
      </c>
      <c r="G56" s="15">
        <v>879</v>
      </c>
      <c r="H56" s="15">
        <v>1229</v>
      </c>
      <c r="I56" s="15">
        <v>407</v>
      </c>
      <c r="J56" s="15">
        <v>653</v>
      </c>
      <c r="K56" s="15">
        <v>889</v>
      </c>
      <c r="L56" s="15">
        <v>1111</v>
      </c>
      <c r="M56" s="15">
        <v>1540</v>
      </c>
      <c r="N56" s="15">
        <v>500</v>
      </c>
      <c r="O56" s="15">
        <v>795</v>
      </c>
      <c r="P56" s="15">
        <v>1059</v>
      </c>
      <c r="Q56" s="15">
        <v>1331</v>
      </c>
      <c r="R56" s="15">
        <v>1831</v>
      </c>
      <c r="S56" s="15">
        <v>591</v>
      </c>
      <c r="T56" s="15">
        <v>930</v>
      </c>
      <c r="U56" s="15">
        <v>1217</v>
      </c>
      <c r="V56" s="15">
        <v>1539</v>
      </c>
      <c r="W56" s="15">
        <v>2106</v>
      </c>
      <c r="X56" s="15">
        <v>831</v>
      </c>
      <c r="Y56" s="15">
        <v>1300</v>
      </c>
      <c r="Z56" s="15">
        <v>1673</v>
      </c>
      <c r="AA56" s="15">
        <v>2125</v>
      </c>
      <c r="AB56" s="15">
        <v>2894</v>
      </c>
    </row>
    <row r="57" spans="1:28" x14ac:dyDescent="0.3">
      <c r="A57" s="2">
        <v>20</v>
      </c>
      <c r="B57" s="25">
        <v>2300</v>
      </c>
      <c r="C57" s="24" t="s">
        <v>27</v>
      </c>
      <c r="D57" s="15">
        <v>359</v>
      </c>
      <c r="E57" s="15">
        <v>578</v>
      </c>
      <c r="F57" s="15">
        <v>815</v>
      </c>
      <c r="G57" s="15">
        <v>1011</v>
      </c>
      <c r="H57" s="15">
        <v>1413</v>
      </c>
      <c r="I57" s="15">
        <v>468</v>
      </c>
      <c r="J57" s="15">
        <v>751</v>
      </c>
      <c r="K57" s="15">
        <v>1023</v>
      </c>
      <c r="L57" s="15">
        <v>1278</v>
      </c>
      <c r="M57" s="15">
        <v>1771</v>
      </c>
      <c r="N57" s="15">
        <v>575</v>
      </c>
      <c r="O57" s="15">
        <v>915</v>
      </c>
      <c r="P57" s="15">
        <v>1218</v>
      </c>
      <c r="Q57" s="15">
        <v>1531</v>
      </c>
      <c r="R57" s="15">
        <v>2106</v>
      </c>
      <c r="S57" s="15">
        <v>680</v>
      </c>
      <c r="T57" s="15">
        <v>1070</v>
      </c>
      <c r="U57" s="15">
        <v>1400</v>
      </c>
      <c r="V57" s="15">
        <v>1770</v>
      </c>
      <c r="W57" s="15">
        <v>2422</v>
      </c>
      <c r="X57" s="15">
        <v>956</v>
      </c>
      <c r="Y57" s="15">
        <v>1495</v>
      </c>
      <c r="Z57" s="15">
        <v>1924</v>
      </c>
      <c r="AA57" s="15">
        <v>2443</v>
      </c>
      <c r="AB57" s="15">
        <v>3328</v>
      </c>
    </row>
    <row r="58" spans="1:28" x14ac:dyDescent="0.3">
      <c r="A58" s="2">
        <v>20</v>
      </c>
      <c r="B58" s="25">
        <v>2400</v>
      </c>
      <c r="C58" s="24" t="s">
        <v>27</v>
      </c>
      <c r="D58" s="15">
        <v>375</v>
      </c>
      <c r="E58" s="15">
        <v>604</v>
      </c>
      <c r="F58" s="15">
        <v>850</v>
      </c>
      <c r="G58" s="15">
        <v>1055</v>
      </c>
      <c r="H58" s="15">
        <v>1475</v>
      </c>
      <c r="I58" s="15">
        <v>488</v>
      </c>
      <c r="J58" s="15">
        <v>784</v>
      </c>
      <c r="K58" s="15">
        <v>1067</v>
      </c>
      <c r="L58" s="15">
        <v>1334</v>
      </c>
      <c r="M58" s="15">
        <v>1848</v>
      </c>
      <c r="N58" s="15">
        <v>600</v>
      </c>
      <c r="O58" s="15">
        <v>954</v>
      </c>
      <c r="P58" s="15">
        <v>1271</v>
      </c>
      <c r="Q58" s="15">
        <v>1597</v>
      </c>
      <c r="R58" s="15">
        <v>2198</v>
      </c>
      <c r="S58" s="15">
        <v>709</v>
      </c>
      <c r="T58" s="15">
        <v>1116</v>
      </c>
      <c r="U58" s="15">
        <v>1461</v>
      </c>
      <c r="V58" s="15">
        <v>1847</v>
      </c>
      <c r="W58" s="15">
        <v>2527</v>
      </c>
      <c r="X58" s="15">
        <v>998</v>
      </c>
      <c r="Y58" s="15">
        <v>1560</v>
      </c>
      <c r="Z58" s="15">
        <v>2007</v>
      </c>
      <c r="AA58" s="15">
        <v>2550</v>
      </c>
      <c r="AB58" s="15">
        <v>3473</v>
      </c>
    </row>
    <row r="59" spans="1:28" x14ac:dyDescent="0.3">
      <c r="A59" s="2">
        <v>20</v>
      </c>
      <c r="B59" s="25">
        <v>2600</v>
      </c>
      <c r="C59" s="24" t="s">
        <v>27</v>
      </c>
      <c r="D59" s="15">
        <v>406</v>
      </c>
      <c r="E59" s="15">
        <v>654</v>
      </c>
      <c r="F59" s="15">
        <v>921</v>
      </c>
      <c r="G59" s="15">
        <v>1143</v>
      </c>
      <c r="H59" s="15">
        <v>1598</v>
      </c>
      <c r="I59" s="15">
        <v>529</v>
      </c>
      <c r="J59" s="15">
        <v>849</v>
      </c>
      <c r="K59" s="15">
        <v>1156</v>
      </c>
      <c r="L59" s="15">
        <v>1445</v>
      </c>
      <c r="M59" s="15">
        <v>2001</v>
      </c>
      <c r="N59" s="15">
        <v>650</v>
      </c>
      <c r="O59" s="15">
        <v>1034</v>
      </c>
      <c r="P59" s="15">
        <v>1376</v>
      </c>
      <c r="Q59" s="15">
        <v>1730</v>
      </c>
      <c r="R59" s="15">
        <v>2381</v>
      </c>
      <c r="S59" s="15">
        <v>768</v>
      </c>
      <c r="T59" s="15">
        <v>1209</v>
      </c>
      <c r="U59" s="15">
        <v>1583</v>
      </c>
      <c r="V59" s="15">
        <v>2001</v>
      </c>
      <c r="W59" s="15">
        <v>2737</v>
      </c>
      <c r="X59" s="15">
        <v>1081</v>
      </c>
      <c r="Y59" s="15">
        <v>1690</v>
      </c>
      <c r="Z59" s="15">
        <v>2175</v>
      </c>
      <c r="AA59" s="15">
        <v>2762</v>
      </c>
      <c r="AB59" s="15">
        <v>3762</v>
      </c>
    </row>
    <row r="60" spans="1:28" x14ac:dyDescent="0.3">
      <c r="A60" s="2">
        <v>20</v>
      </c>
      <c r="B60" s="26">
        <v>2800</v>
      </c>
      <c r="C60" s="24" t="s">
        <v>27</v>
      </c>
      <c r="D60" s="15">
        <v>437</v>
      </c>
      <c r="E60" s="15">
        <v>704</v>
      </c>
      <c r="F60" s="15">
        <v>992</v>
      </c>
      <c r="G60" s="15">
        <v>1231</v>
      </c>
      <c r="H60" s="15">
        <v>1721</v>
      </c>
      <c r="I60" s="15">
        <v>570</v>
      </c>
      <c r="J60" s="15">
        <v>914</v>
      </c>
      <c r="K60" s="15">
        <v>1245</v>
      </c>
      <c r="L60" s="15">
        <v>1556</v>
      </c>
      <c r="M60" s="15">
        <v>2155</v>
      </c>
      <c r="N60" s="15">
        <v>700</v>
      </c>
      <c r="O60" s="15">
        <v>1113</v>
      </c>
      <c r="P60" s="15">
        <v>1482</v>
      </c>
      <c r="Q60" s="15">
        <v>1863</v>
      </c>
      <c r="R60" s="15">
        <v>2564</v>
      </c>
      <c r="S60" s="15">
        <v>827</v>
      </c>
      <c r="T60" s="15">
        <v>1302</v>
      </c>
      <c r="U60" s="15">
        <v>1704</v>
      </c>
      <c r="V60" s="15">
        <v>2155</v>
      </c>
      <c r="W60" s="15">
        <v>2948</v>
      </c>
      <c r="X60" s="15">
        <v>1164</v>
      </c>
      <c r="Y60" s="15">
        <v>1820</v>
      </c>
      <c r="Z60" s="15">
        <v>2342</v>
      </c>
      <c r="AA60" s="15">
        <v>2975</v>
      </c>
      <c r="AB60" s="15">
        <v>4051</v>
      </c>
    </row>
    <row r="61" spans="1:28" x14ac:dyDescent="0.3">
      <c r="A61" s="2">
        <v>20</v>
      </c>
      <c r="B61" s="26">
        <v>3000</v>
      </c>
      <c r="C61" s="24" t="s">
        <v>27</v>
      </c>
      <c r="D61" s="15">
        <v>468</v>
      </c>
      <c r="E61" s="15">
        <v>754</v>
      </c>
      <c r="F61" s="15">
        <v>1063</v>
      </c>
      <c r="G61" s="15">
        <v>1319</v>
      </c>
      <c r="H61" s="15">
        <v>1844</v>
      </c>
      <c r="I61" s="15">
        <v>610</v>
      </c>
      <c r="J61" s="15">
        <v>980</v>
      </c>
      <c r="K61" s="15">
        <v>1334</v>
      </c>
      <c r="L61" s="15">
        <v>1667</v>
      </c>
      <c r="M61" s="15">
        <v>2309</v>
      </c>
      <c r="N61" s="15">
        <v>750</v>
      </c>
      <c r="O61" s="15">
        <v>1193</v>
      </c>
      <c r="P61" s="15">
        <v>1588</v>
      </c>
      <c r="Q61" s="15">
        <v>1996</v>
      </c>
      <c r="R61" s="15">
        <v>2747</v>
      </c>
      <c r="S61" s="15">
        <v>886</v>
      </c>
      <c r="T61" s="15">
        <v>1395</v>
      </c>
      <c r="U61" s="15">
        <v>1826</v>
      </c>
      <c r="V61" s="15">
        <v>2309</v>
      </c>
      <c r="W61" s="15">
        <v>3159</v>
      </c>
      <c r="X61" s="15">
        <v>1247</v>
      </c>
      <c r="Y61" s="15">
        <v>1950</v>
      </c>
      <c r="Z61" s="15">
        <v>2509</v>
      </c>
      <c r="AA61" s="15">
        <v>3187</v>
      </c>
      <c r="AB61" s="15">
        <v>4341</v>
      </c>
    </row>
    <row r="62" spans="1:28" x14ac:dyDescent="0.3">
      <c r="A62" s="99">
        <v>22</v>
      </c>
      <c r="B62" s="23">
        <v>400</v>
      </c>
      <c r="C62" s="24" t="s">
        <v>27</v>
      </c>
      <c r="D62" s="15">
        <v>56</v>
      </c>
      <c r="E62" s="15">
        <v>91</v>
      </c>
      <c r="F62" s="15">
        <v>129</v>
      </c>
      <c r="G62" s="15">
        <v>159</v>
      </c>
      <c r="H62" s="15">
        <v>222</v>
      </c>
      <c r="I62" s="15">
        <v>74</v>
      </c>
      <c r="J62" s="15">
        <v>118</v>
      </c>
      <c r="K62" s="15">
        <v>161</v>
      </c>
      <c r="L62" s="15">
        <v>201</v>
      </c>
      <c r="M62" s="15">
        <v>278</v>
      </c>
      <c r="N62" s="15">
        <v>91</v>
      </c>
      <c r="O62" s="15">
        <v>144</v>
      </c>
      <c r="P62" s="15">
        <v>192</v>
      </c>
      <c r="Q62" s="15">
        <v>241</v>
      </c>
      <c r="R62" s="15">
        <v>331</v>
      </c>
      <c r="S62" s="15">
        <v>107</v>
      </c>
      <c r="T62" s="15">
        <v>168</v>
      </c>
      <c r="U62" s="15">
        <v>220</v>
      </c>
      <c r="V62" s="15">
        <v>278</v>
      </c>
      <c r="W62" s="15">
        <v>380</v>
      </c>
      <c r="X62" s="15">
        <v>151</v>
      </c>
      <c r="Y62" s="15">
        <v>235</v>
      </c>
      <c r="Z62" s="15">
        <v>302</v>
      </c>
      <c r="AA62" s="15">
        <v>383</v>
      </c>
      <c r="AB62" s="15">
        <v>522</v>
      </c>
    </row>
    <row r="63" spans="1:28" x14ac:dyDescent="0.3">
      <c r="A63" s="2">
        <v>22</v>
      </c>
      <c r="B63" s="25">
        <v>500</v>
      </c>
      <c r="C63" s="24" t="s">
        <v>27</v>
      </c>
      <c r="D63" s="15">
        <v>70</v>
      </c>
      <c r="E63" s="15">
        <v>114</v>
      </c>
      <c r="F63" s="15">
        <v>161</v>
      </c>
      <c r="G63" s="15">
        <v>199</v>
      </c>
      <c r="H63" s="15">
        <v>278</v>
      </c>
      <c r="I63" s="15">
        <v>92</v>
      </c>
      <c r="J63" s="15">
        <v>148</v>
      </c>
      <c r="K63" s="15">
        <v>201</v>
      </c>
      <c r="L63" s="15">
        <v>251</v>
      </c>
      <c r="M63" s="15">
        <v>348</v>
      </c>
      <c r="N63" s="15">
        <v>113</v>
      </c>
      <c r="O63" s="15">
        <v>180</v>
      </c>
      <c r="P63" s="15">
        <v>240</v>
      </c>
      <c r="Q63" s="15">
        <v>301</v>
      </c>
      <c r="R63" s="15">
        <v>414</v>
      </c>
      <c r="S63" s="15">
        <v>134</v>
      </c>
      <c r="T63" s="15">
        <v>211</v>
      </c>
      <c r="U63" s="15">
        <v>275</v>
      </c>
      <c r="V63" s="15">
        <v>348</v>
      </c>
      <c r="W63" s="15">
        <v>475</v>
      </c>
      <c r="X63" s="15">
        <v>188</v>
      </c>
      <c r="Y63" s="15">
        <v>294</v>
      </c>
      <c r="Z63" s="15">
        <v>378</v>
      </c>
      <c r="AA63" s="15">
        <v>479</v>
      </c>
      <c r="AB63" s="15">
        <v>652</v>
      </c>
    </row>
    <row r="64" spans="1:28" x14ac:dyDescent="0.3">
      <c r="A64" s="2">
        <v>22</v>
      </c>
      <c r="B64" s="25">
        <v>600</v>
      </c>
      <c r="C64" s="24" t="s">
        <v>27</v>
      </c>
      <c r="D64" s="15">
        <v>85</v>
      </c>
      <c r="E64" s="15">
        <v>137</v>
      </c>
      <c r="F64" s="15">
        <v>193</v>
      </c>
      <c r="G64" s="15">
        <v>239</v>
      </c>
      <c r="H64" s="15">
        <v>334</v>
      </c>
      <c r="I64" s="15">
        <v>110</v>
      </c>
      <c r="J64" s="15">
        <v>177</v>
      </c>
      <c r="K64" s="15">
        <v>242</v>
      </c>
      <c r="L64" s="15">
        <v>302</v>
      </c>
      <c r="M64" s="15">
        <v>418</v>
      </c>
      <c r="N64" s="15">
        <v>136</v>
      </c>
      <c r="O64" s="15">
        <v>216</v>
      </c>
      <c r="P64" s="15">
        <v>288</v>
      </c>
      <c r="Q64" s="15">
        <v>361</v>
      </c>
      <c r="R64" s="15">
        <v>496</v>
      </c>
      <c r="S64" s="15">
        <v>161</v>
      </c>
      <c r="T64" s="15">
        <v>253</v>
      </c>
      <c r="U64" s="15">
        <v>330</v>
      </c>
      <c r="V64" s="15">
        <v>417</v>
      </c>
      <c r="W64" s="15">
        <v>570</v>
      </c>
      <c r="X64" s="15">
        <v>226</v>
      </c>
      <c r="Y64" s="15">
        <v>353</v>
      </c>
      <c r="Z64" s="15">
        <v>453</v>
      </c>
      <c r="AA64" s="15">
        <v>575</v>
      </c>
      <c r="AB64" s="15">
        <v>783</v>
      </c>
    </row>
    <row r="65" spans="1:28" x14ac:dyDescent="0.3">
      <c r="A65" s="2">
        <v>22</v>
      </c>
      <c r="B65" s="25">
        <v>700</v>
      </c>
      <c r="C65" s="24" t="s">
        <v>27</v>
      </c>
      <c r="D65" s="15">
        <v>99</v>
      </c>
      <c r="E65" s="15">
        <v>159</v>
      </c>
      <c r="F65" s="15">
        <v>225</v>
      </c>
      <c r="G65" s="15">
        <v>279</v>
      </c>
      <c r="H65" s="15">
        <v>389</v>
      </c>
      <c r="I65" s="15">
        <v>129</v>
      </c>
      <c r="J65" s="15">
        <v>207</v>
      </c>
      <c r="K65" s="15">
        <v>282</v>
      </c>
      <c r="L65" s="15">
        <v>352</v>
      </c>
      <c r="M65" s="15">
        <v>487</v>
      </c>
      <c r="N65" s="15">
        <v>158</v>
      </c>
      <c r="O65" s="15">
        <v>252</v>
      </c>
      <c r="P65" s="15">
        <v>336</v>
      </c>
      <c r="Q65" s="15">
        <v>421</v>
      </c>
      <c r="R65" s="15">
        <v>579</v>
      </c>
      <c r="S65" s="15">
        <v>187</v>
      </c>
      <c r="T65" s="15">
        <v>295</v>
      </c>
      <c r="U65" s="15">
        <v>385</v>
      </c>
      <c r="V65" s="15">
        <v>487</v>
      </c>
      <c r="W65" s="15">
        <v>665</v>
      </c>
      <c r="X65" s="15">
        <v>264</v>
      </c>
      <c r="Y65" s="15">
        <v>412</v>
      </c>
      <c r="Z65" s="15">
        <v>529</v>
      </c>
      <c r="AA65" s="15">
        <v>671</v>
      </c>
      <c r="AB65" s="15">
        <v>913</v>
      </c>
    </row>
    <row r="66" spans="1:28" x14ac:dyDescent="0.3">
      <c r="A66" s="2">
        <v>22</v>
      </c>
      <c r="B66" s="25">
        <v>800</v>
      </c>
      <c r="C66" s="24" t="s">
        <v>27</v>
      </c>
      <c r="D66" s="15">
        <v>113</v>
      </c>
      <c r="E66" s="15">
        <v>182</v>
      </c>
      <c r="F66" s="15">
        <v>257</v>
      </c>
      <c r="G66" s="15">
        <v>318</v>
      </c>
      <c r="H66" s="15">
        <v>445</v>
      </c>
      <c r="I66" s="15">
        <v>147</v>
      </c>
      <c r="J66" s="15">
        <v>237</v>
      </c>
      <c r="K66" s="15">
        <v>322</v>
      </c>
      <c r="L66" s="15">
        <v>402</v>
      </c>
      <c r="M66" s="15">
        <v>557</v>
      </c>
      <c r="N66" s="15">
        <v>181</v>
      </c>
      <c r="O66" s="15">
        <v>288</v>
      </c>
      <c r="P66" s="15">
        <v>383</v>
      </c>
      <c r="Q66" s="15">
        <v>481</v>
      </c>
      <c r="R66" s="15">
        <v>662</v>
      </c>
      <c r="S66" s="15">
        <v>214</v>
      </c>
      <c r="T66" s="15">
        <v>337</v>
      </c>
      <c r="U66" s="15">
        <v>440</v>
      </c>
      <c r="V66" s="15">
        <v>556</v>
      </c>
      <c r="W66" s="15">
        <v>760</v>
      </c>
      <c r="X66" s="15">
        <v>301</v>
      </c>
      <c r="Y66" s="15">
        <v>470</v>
      </c>
      <c r="Z66" s="15">
        <v>604</v>
      </c>
      <c r="AA66" s="15">
        <v>767</v>
      </c>
      <c r="AB66" s="15">
        <v>1044</v>
      </c>
    </row>
    <row r="67" spans="1:28" x14ac:dyDescent="0.3">
      <c r="A67" s="2">
        <v>22</v>
      </c>
      <c r="B67" s="25">
        <v>900</v>
      </c>
      <c r="C67" s="24" t="s">
        <v>27</v>
      </c>
      <c r="D67" s="15">
        <v>127</v>
      </c>
      <c r="E67" s="15">
        <v>205</v>
      </c>
      <c r="F67" s="15">
        <v>289</v>
      </c>
      <c r="G67" s="15">
        <v>358</v>
      </c>
      <c r="H67" s="15">
        <v>501</v>
      </c>
      <c r="I67" s="15">
        <v>166</v>
      </c>
      <c r="J67" s="15">
        <v>266</v>
      </c>
      <c r="K67" s="15">
        <v>363</v>
      </c>
      <c r="L67" s="15">
        <v>452</v>
      </c>
      <c r="M67" s="15">
        <v>626</v>
      </c>
      <c r="N67" s="15">
        <v>204</v>
      </c>
      <c r="O67" s="15">
        <v>324</v>
      </c>
      <c r="P67" s="15">
        <v>431</v>
      </c>
      <c r="Q67" s="15">
        <v>541</v>
      </c>
      <c r="R67" s="15">
        <v>745</v>
      </c>
      <c r="S67" s="15">
        <v>241</v>
      </c>
      <c r="T67" s="15">
        <v>379</v>
      </c>
      <c r="U67" s="15">
        <v>495</v>
      </c>
      <c r="V67" s="15">
        <v>626</v>
      </c>
      <c r="W67" s="15">
        <v>855</v>
      </c>
      <c r="X67" s="15">
        <v>339</v>
      </c>
      <c r="Y67" s="15">
        <v>529</v>
      </c>
      <c r="Z67" s="15">
        <v>680</v>
      </c>
      <c r="AA67" s="15">
        <v>863</v>
      </c>
      <c r="AB67" s="15">
        <v>1174</v>
      </c>
    </row>
    <row r="68" spans="1:28" x14ac:dyDescent="0.3">
      <c r="A68" s="2">
        <v>22</v>
      </c>
      <c r="B68" s="25">
        <v>1000</v>
      </c>
      <c r="C68" s="24" t="s">
        <v>27</v>
      </c>
      <c r="D68" s="15">
        <v>141</v>
      </c>
      <c r="E68" s="15">
        <v>228</v>
      </c>
      <c r="F68" s="15">
        <v>321</v>
      </c>
      <c r="G68" s="15">
        <v>398</v>
      </c>
      <c r="H68" s="15">
        <v>556</v>
      </c>
      <c r="I68" s="15">
        <v>184</v>
      </c>
      <c r="J68" s="15">
        <v>296</v>
      </c>
      <c r="K68" s="15">
        <v>403</v>
      </c>
      <c r="L68" s="15">
        <v>503</v>
      </c>
      <c r="M68" s="15">
        <v>696</v>
      </c>
      <c r="N68" s="15">
        <v>226</v>
      </c>
      <c r="O68" s="15">
        <v>360</v>
      </c>
      <c r="P68" s="15">
        <v>479</v>
      </c>
      <c r="Q68" s="15">
        <v>602</v>
      </c>
      <c r="R68" s="15">
        <v>827</v>
      </c>
      <c r="S68" s="15">
        <v>268</v>
      </c>
      <c r="T68" s="15">
        <v>421</v>
      </c>
      <c r="U68" s="15">
        <v>551</v>
      </c>
      <c r="V68" s="15">
        <v>695</v>
      </c>
      <c r="W68" s="15">
        <v>950</v>
      </c>
      <c r="X68" s="15">
        <v>377</v>
      </c>
      <c r="Y68" s="15">
        <v>588</v>
      </c>
      <c r="Z68" s="15">
        <v>756</v>
      </c>
      <c r="AA68" s="15">
        <v>958</v>
      </c>
      <c r="AB68" s="15">
        <v>1305</v>
      </c>
    </row>
    <row r="69" spans="1:28" x14ac:dyDescent="0.3">
      <c r="A69" s="2">
        <v>22</v>
      </c>
      <c r="B69" s="25">
        <v>1100</v>
      </c>
      <c r="C69" s="24" t="s">
        <v>27</v>
      </c>
      <c r="D69" s="15">
        <v>155</v>
      </c>
      <c r="E69" s="15">
        <v>251</v>
      </c>
      <c r="F69" s="15">
        <v>354</v>
      </c>
      <c r="G69" s="15">
        <v>438</v>
      </c>
      <c r="H69" s="15">
        <v>612</v>
      </c>
      <c r="I69" s="15">
        <v>202</v>
      </c>
      <c r="J69" s="15">
        <v>325</v>
      </c>
      <c r="K69" s="15">
        <v>443</v>
      </c>
      <c r="L69" s="15">
        <v>553</v>
      </c>
      <c r="M69" s="15">
        <v>766</v>
      </c>
      <c r="N69" s="15">
        <v>249</v>
      </c>
      <c r="O69" s="15">
        <v>396</v>
      </c>
      <c r="P69" s="15">
        <v>527</v>
      </c>
      <c r="Q69" s="15">
        <v>662</v>
      </c>
      <c r="R69" s="15">
        <v>910</v>
      </c>
      <c r="S69" s="15">
        <v>295</v>
      </c>
      <c r="T69" s="15">
        <v>463</v>
      </c>
      <c r="U69" s="15">
        <v>606</v>
      </c>
      <c r="V69" s="15">
        <v>765</v>
      </c>
      <c r="W69" s="15">
        <v>1045</v>
      </c>
      <c r="X69" s="15">
        <v>414</v>
      </c>
      <c r="Y69" s="15">
        <v>647</v>
      </c>
      <c r="Z69" s="15">
        <v>831</v>
      </c>
      <c r="AA69" s="15">
        <v>1054</v>
      </c>
      <c r="AB69" s="15">
        <v>1435</v>
      </c>
    </row>
    <row r="70" spans="1:28" x14ac:dyDescent="0.3">
      <c r="A70" s="2">
        <v>22</v>
      </c>
      <c r="B70" s="25">
        <v>1200</v>
      </c>
      <c r="C70" s="24" t="s">
        <v>27</v>
      </c>
      <c r="D70" s="15">
        <v>169</v>
      </c>
      <c r="E70" s="15">
        <v>273</v>
      </c>
      <c r="F70" s="15">
        <v>386</v>
      </c>
      <c r="G70" s="15">
        <v>478</v>
      </c>
      <c r="H70" s="15">
        <v>667</v>
      </c>
      <c r="I70" s="15">
        <v>221</v>
      </c>
      <c r="J70" s="15">
        <v>355</v>
      </c>
      <c r="K70" s="15">
        <v>484</v>
      </c>
      <c r="L70" s="15">
        <v>603</v>
      </c>
      <c r="M70" s="15">
        <v>835</v>
      </c>
      <c r="N70" s="15">
        <v>272</v>
      </c>
      <c r="O70" s="15">
        <v>432</v>
      </c>
      <c r="P70" s="15">
        <v>575</v>
      </c>
      <c r="Q70" s="15">
        <v>722</v>
      </c>
      <c r="R70" s="15">
        <v>993</v>
      </c>
      <c r="S70" s="15">
        <v>321</v>
      </c>
      <c r="T70" s="15">
        <v>505</v>
      </c>
      <c r="U70" s="15">
        <v>661</v>
      </c>
      <c r="V70" s="15">
        <v>834</v>
      </c>
      <c r="W70" s="15">
        <v>1140</v>
      </c>
      <c r="X70" s="15">
        <v>452</v>
      </c>
      <c r="Y70" s="15">
        <v>706</v>
      </c>
      <c r="Z70" s="15">
        <v>907</v>
      </c>
      <c r="AA70" s="15">
        <v>1150</v>
      </c>
      <c r="AB70" s="15">
        <v>1566</v>
      </c>
    </row>
    <row r="71" spans="1:28" x14ac:dyDescent="0.3">
      <c r="A71" s="2">
        <v>22</v>
      </c>
      <c r="B71" s="25">
        <v>1300</v>
      </c>
      <c r="C71" s="24" t="s">
        <v>27</v>
      </c>
      <c r="D71" s="15">
        <v>183</v>
      </c>
      <c r="E71" s="15">
        <v>296</v>
      </c>
      <c r="F71" s="15">
        <v>418</v>
      </c>
      <c r="G71" s="15">
        <v>517</v>
      </c>
      <c r="H71" s="15">
        <v>723</v>
      </c>
      <c r="I71" s="15">
        <v>239</v>
      </c>
      <c r="J71" s="15">
        <v>385</v>
      </c>
      <c r="K71" s="15">
        <v>524</v>
      </c>
      <c r="L71" s="15">
        <v>654</v>
      </c>
      <c r="M71" s="15">
        <v>905</v>
      </c>
      <c r="N71" s="15">
        <v>294</v>
      </c>
      <c r="O71" s="15">
        <v>468</v>
      </c>
      <c r="P71" s="15">
        <v>623</v>
      </c>
      <c r="Q71" s="15">
        <v>782</v>
      </c>
      <c r="R71" s="15">
        <v>1075</v>
      </c>
      <c r="S71" s="15">
        <v>348</v>
      </c>
      <c r="T71" s="15">
        <v>547</v>
      </c>
      <c r="U71" s="15">
        <v>716</v>
      </c>
      <c r="V71" s="15">
        <v>904</v>
      </c>
      <c r="W71" s="15">
        <v>1235</v>
      </c>
      <c r="X71" s="15">
        <v>490</v>
      </c>
      <c r="Y71" s="15">
        <v>764</v>
      </c>
      <c r="Z71" s="15">
        <v>982</v>
      </c>
      <c r="AA71" s="15">
        <v>1246</v>
      </c>
      <c r="AB71" s="15">
        <v>1696</v>
      </c>
    </row>
    <row r="72" spans="1:28" x14ac:dyDescent="0.3">
      <c r="A72" s="2">
        <v>22</v>
      </c>
      <c r="B72" s="25">
        <v>1400</v>
      </c>
      <c r="C72" s="24" t="s">
        <v>27</v>
      </c>
      <c r="D72" s="15">
        <v>197</v>
      </c>
      <c r="E72" s="15">
        <v>319</v>
      </c>
      <c r="F72" s="15">
        <v>450</v>
      </c>
      <c r="G72" s="15">
        <v>557</v>
      </c>
      <c r="H72" s="15">
        <v>779</v>
      </c>
      <c r="I72" s="15">
        <v>258</v>
      </c>
      <c r="J72" s="15">
        <v>414</v>
      </c>
      <c r="K72" s="15">
        <v>564</v>
      </c>
      <c r="L72" s="15">
        <v>704</v>
      </c>
      <c r="M72" s="15">
        <v>974</v>
      </c>
      <c r="N72" s="15">
        <v>317</v>
      </c>
      <c r="O72" s="15">
        <v>504</v>
      </c>
      <c r="P72" s="15">
        <v>671</v>
      </c>
      <c r="Q72" s="15">
        <v>842</v>
      </c>
      <c r="R72" s="15">
        <v>1158</v>
      </c>
      <c r="S72" s="15">
        <v>375</v>
      </c>
      <c r="T72" s="15">
        <v>589</v>
      </c>
      <c r="U72" s="15">
        <v>771</v>
      </c>
      <c r="V72" s="15">
        <v>973</v>
      </c>
      <c r="W72" s="15">
        <v>1330</v>
      </c>
      <c r="X72" s="15">
        <v>527</v>
      </c>
      <c r="Y72" s="15">
        <v>823</v>
      </c>
      <c r="Z72" s="15">
        <v>1058</v>
      </c>
      <c r="AA72" s="15">
        <v>1342</v>
      </c>
      <c r="AB72" s="15">
        <v>1827</v>
      </c>
    </row>
    <row r="73" spans="1:28" x14ac:dyDescent="0.3">
      <c r="A73" s="2">
        <v>22</v>
      </c>
      <c r="B73" s="25">
        <v>1600</v>
      </c>
      <c r="C73" s="24" t="s">
        <v>27</v>
      </c>
      <c r="D73" s="15">
        <v>226</v>
      </c>
      <c r="E73" s="15">
        <v>365</v>
      </c>
      <c r="F73" s="15">
        <v>514</v>
      </c>
      <c r="G73" s="15">
        <v>637</v>
      </c>
      <c r="H73" s="15">
        <v>890</v>
      </c>
      <c r="I73" s="15">
        <v>294</v>
      </c>
      <c r="J73" s="15">
        <v>473</v>
      </c>
      <c r="K73" s="15">
        <v>645</v>
      </c>
      <c r="L73" s="15">
        <v>804</v>
      </c>
      <c r="M73" s="15">
        <v>1114</v>
      </c>
      <c r="N73" s="15">
        <v>362</v>
      </c>
      <c r="O73" s="15">
        <v>576</v>
      </c>
      <c r="P73" s="15">
        <v>767</v>
      </c>
      <c r="Q73" s="15">
        <v>963</v>
      </c>
      <c r="R73" s="15">
        <v>1324</v>
      </c>
      <c r="S73" s="15">
        <v>429</v>
      </c>
      <c r="T73" s="15">
        <v>674</v>
      </c>
      <c r="U73" s="15">
        <v>881</v>
      </c>
      <c r="V73" s="15">
        <v>1113</v>
      </c>
      <c r="W73" s="15">
        <v>1521</v>
      </c>
      <c r="X73" s="15">
        <v>603</v>
      </c>
      <c r="Y73" s="15">
        <v>941</v>
      </c>
      <c r="Z73" s="15">
        <v>1209</v>
      </c>
      <c r="AA73" s="15">
        <v>1533</v>
      </c>
      <c r="AB73" s="15">
        <v>2088</v>
      </c>
    </row>
    <row r="74" spans="1:28" x14ac:dyDescent="0.3">
      <c r="A74" s="2">
        <v>22</v>
      </c>
      <c r="B74" s="25">
        <v>1800</v>
      </c>
      <c r="C74" s="24" t="s">
        <v>27</v>
      </c>
      <c r="D74" s="15">
        <v>254</v>
      </c>
      <c r="E74" s="15">
        <v>410</v>
      </c>
      <c r="F74" s="15">
        <v>579</v>
      </c>
      <c r="G74" s="15">
        <v>716</v>
      </c>
      <c r="H74" s="15">
        <v>1001</v>
      </c>
      <c r="I74" s="15">
        <v>331</v>
      </c>
      <c r="J74" s="15">
        <v>532</v>
      </c>
      <c r="K74" s="15">
        <v>725</v>
      </c>
      <c r="L74" s="15">
        <v>905</v>
      </c>
      <c r="M74" s="15">
        <v>1253</v>
      </c>
      <c r="N74" s="15">
        <v>407</v>
      </c>
      <c r="O74" s="15">
        <v>648</v>
      </c>
      <c r="P74" s="15">
        <v>863</v>
      </c>
      <c r="Q74" s="15">
        <v>1083</v>
      </c>
      <c r="R74" s="15">
        <v>1489</v>
      </c>
      <c r="S74" s="15">
        <v>482</v>
      </c>
      <c r="T74" s="15">
        <v>758</v>
      </c>
      <c r="U74" s="15">
        <v>991</v>
      </c>
      <c r="V74" s="15">
        <v>1252</v>
      </c>
      <c r="W74" s="15">
        <v>1711</v>
      </c>
      <c r="X74" s="15">
        <v>678</v>
      </c>
      <c r="Y74" s="15">
        <v>1058</v>
      </c>
      <c r="Z74" s="15">
        <v>1360</v>
      </c>
      <c r="AA74" s="15">
        <v>1725</v>
      </c>
      <c r="AB74" s="15">
        <v>2349</v>
      </c>
    </row>
    <row r="75" spans="1:28" x14ac:dyDescent="0.3">
      <c r="A75" s="2">
        <v>22</v>
      </c>
      <c r="B75" s="25">
        <v>2000</v>
      </c>
      <c r="C75" s="24" t="s">
        <v>27</v>
      </c>
      <c r="D75" s="15">
        <v>282</v>
      </c>
      <c r="E75" s="15">
        <v>456</v>
      </c>
      <c r="F75" s="15">
        <v>643</v>
      </c>
      <c r="G75" s="15">
        <v>796</v>
      </c>
      <c r="H75" s="15">
        <v>1112</v>
      </c>
      <c r="I75" s="15">
        <v>368</v>
      </c>
      <c r="J75" s="15">
        <v>592</v>
      </c>
      <c r="K75" s="15">
        <v>806</v>
      </c>
      <c r="L75" s="15">
        <v>1005</v>
      </c>
      <c r="M75" s="15">
        <v>1392</v>
      </c>
      <c r="N75" s="15">
        <v>453</v>
      </c>
      <c r="O75" s="15">
        <v>720</v>
      </c>
      <c r="P75" s="15">
        <v>959</v>
      </c>
      <c r="Q75" s="15">
        <v>1203</v>
      </c>
      <c r="R75" s="15">
        <v>1654</v>
      </c>
      <c r="S75" s="15">
        <v>536</v>
      </c>
      <c r="T75" s="15">
        <v>842</v>
      </c>
      <c r="U75" s="15">
        <v>1101</v>
      </c>
      <c r="V75" s="15">
        <v>1391</v>
      </c>
      <c r="W75" s="15">
        <v>1901</v>
      </c>
      <c r="X75" s="15">
        <v>753</v>
      </c>
      <c r="Y75" s="15">
        <v>1176</v>
      </c>
      <c r="Z75" s="15">
        <v>1511</v>
      </c>
      <c r="AA75" s="15">
        <v>1917</v>
      </c>
      <c r="AB75" s="15">
        <v>2610</v>
      </c>
    </row>
    <row r="76" spans="1:28" x14ac:dyDescent="0.3">
      <c r="A76" s="2">
        <v>22</v>
      </c>
      <c r="B76" s="25">
        <v>2300</v>
      </c>
      <c r="C76" s="24" t="s">
        <v>27</v>
      </c>
      <c r="D76" s="15">
        <v>324</v>
      </c>
      <c r="E76" s="15">
        <v>524</v>
      </c>
      <c r="F76" s="15">
        <v>739</v>
      </c>
      <c r="G76" s="15">
        <v>915</v>
      </c>
      <c r="H76" s="15">
        <v>1279</v>
      </c>
      <c r="I76" s="15">
        <v>423</v>
      </c>
      <c r="J76" s="15">
        <v>680</v>
      </c>
      <c r="K76" s="15">
        <v>927</v>
      </c>
      <c r="L76" s="15">
        <v>1156</v>
      </c>
      <c r="M76" s="15">
        <v>1601</v>
      </c>
      <c r="N76" s="15">
        <v>520</v>
      </c>
      <c r="O76" s="15">
        <v>828</v>
      </c>
      <c r="P76" s="15">
        <v>1102</v>
      </c>
      <c r="Q76" s="15">
        <v>1384</v>
      </c>
      <c r="R76" s="15">
        <v>1903</v>
      </c>
      <c r="S76" s="15">
        <v>616</v>
      </c>
      <c r="T76" s="15">
        <v>968</v>
      </c>
      <c r="U76" s="15">
        <v>1266</v>
      </c>
      <c r="V76" s="15">
        <v>1599</v>
      </c>
      <c r="W76" s="15">
        <v>2186</v>
      </c>
      <c r="X76" s="15">
        <v>866</v>
      </c>
      <c r="Y76" s="15">
        <v>1352</v>
      </c>
      <c r="Z76" s="15">
        <v>1738</v>
      </c>
      <c r="AA76" s="15">
        <v>2204</v>
      </c>
      <c r="AB76" s="15">
        <v>3001</v>
      </c>
    </row>
    <row r="77" spans="1:28" x14ac:dyDescent="0.3">
      <c r="A77" s="2">
        <v>22</v>
      </c>
      <c r="B77" s="25">
        <v>2400</v>
      </c>
      <c r="C77" s="24" t="s">
        <v>27</v>
      </c>
      <c r="D77" s="15">
        <v>338</v>
      </c>
      <c r="E77" s="15">
        <v>547</v>
      </c>
      <c r="F77" s="15">
        <v>771</v>
      </c>
      <c r="G77" s="15">
        <v>955</v>
      </c>
      <c r="H77" s="15">
        <v>1335</v>
      </c>
      <c r="I77" s="15">
        <v>441</v>
      </c>
      <c r="J77" s="15">
        <v>710</v>
      </c>
      <c r="K77" s="15">
        <v>967</v>
      </c>
      <c r="L77" s="15">
        <v>1206</v>
      </c>
      <c r="M77" s="15">
        <v>1671</v>
      </c>
      <c r="N77" s="15">
        <v>543</v>
      </c>
      <c r="O77" s="15">
        <v>864</v>
      </c>
      <c r="P77" s="15">
        <v>1150</v>
      </c>
      <c r="Q77" s="15">
        <v>1444</v>
      </c>
      <c r="R77" s="15">
        <v>1985</v>
      </c>
      <c r="S77" s="15">
        <v>643</v>
      </c>
      <c r="T77" s="15">
        <v>1010</v>
      </c>
      <c r="U77" s="15">
        <v>1321</v>
      </c>
      <c r="V77" s="15">
        <v>1669</v>
      </c>
      <c r="W77" s="15">
        <v>2281</v>
      </c>
      <c r="X77" s="15">
        <v>904</v>
      </c>
      <c r="Y77" s="15">
        <v>1411</v>
      </c>
      <c r="Z77" s="15">
        <v>1813</v>
      </c>
      <c r="AA77" s="15">
        <v>2300</v>
      </c>
      <c r="AB77" s="15">
        <v>3132</v>
      </c>
    </row>
    <row r="78" spans="1:28" x14ac:dyDescent="0.3">
      <c r="A78" s="2">
        <v>22</v>
      </c>
      <c r="B78" s="25">
        <v>2600</v>
      </c>
      <c r="C78" s="24" t="s">
        <v>27</v>
      </c>
      <c r="D78" s="15">
        <v>366</v>
      </c>
      <c r="E78" s="15">
        <v>592</v>
      </c>
      <c r="F78" s="15">
        <v>836</v>
      </c>
      <c r="G78" s="15">
        <v>1035</v>
      </c>
      <c r="H78" s="15">
        <v>1446</v>
      </c>
      <c r="I78" s="15">
        <v>478</v>
      </c>
      <c r="J78" s="15">
        <v>769</v>
      </c>
      <c r="K78" s="15">
        <v>1048</v>
      </c>
      <c r="L78" s="15">
        <v>1307</v>
      </c>
      <c r="M78" s="15">
        <v>1810</v>
      </c>
      <c r="N78" s="15">
        <v>588</v>
      </c>
      <c r="O78" s="15">
        <v>936</v>
      </c>
      <c r="P78" s="15">
        <v>1246</v>
      </c>
      <c r="Q78" s="15">
        <v>1564</v>
      </c>
      <c r="R78" s="15">
        <v>2151</v>
      </c>
      <c r="S78" s="15">
        <v>696</v>
      </c>
      <c r="T78" s="15">
        <v>1095</v>
      </c>
      <c r="U78" s="15">
        <v>1431</v>
      </c>
      <c r="V78" s="15">
        <v>1808</v>
      </c>
      <c r="W78" s="15">
        <v>2471</v>
      </c>
      <c r="X78" s="15">
        <v>979</v>
      </c>
      <c r="Y78" s="15">
        <v>1529</v>
      </c>
      <c r="Z78" s="15">
        <v>1964</v>
      </c>
      <c r="AA78" s="15">
        <v>2492</v>
      </c>
      <c r="AB78" s="15">
        <v>3393</v>
      </c>
    </row>
    <row r="79" spans="1:28" x14ac:dyDescent="0.3">
      <c r="A79" s="2">
        <v>22</v>
      </c>
      <c r="B79" s="26">
        <v>2800</v>
      </c>
      <c r="C79" s="24" t="s">
        <v>27</v>
      </c>
      <c r="D79" s="15">
        <v>395</v>
      </c>
      <c r="E79" s="15">
        <v>638</v>
      </c>
      <c r="F79" s="15">
        <v>900</v>
      </c>
      <c r="G79" s="15">
        <v>1114</v>
      </c>
      <c r="H79" s="15">
        <v>1557</v>
      </c>
      <c r="I79" s="15">
        <v>515</v>
      </c>
      <c r="J79" s="15">
        <v>828</v>
      </c>
      <c r="K79" s="15">
        <v>1128</v>
      </c>
      <c r="L79" s="15">
        <v>1408</v>
      </c>
      <c r="M79" s="15">
        <v>1949</v>
      </c>
      <c r="N79" s="15">
        <v>634</v>
      </c>
      <c r="O79" s="15">
        <v>1008</v>
      </c>
      <c r="P79" s="15">
        <v>1342</v>
      </c>
      <c r="Q79" s="15">
        <v>1685</v>
      </c>
      <c r="R79" s="15">
        <v>2316</v>
      </c>
      <c r="S79" s="15">
        <v>750</v>
      </c>
      <c r="T79" s="15">
        <v>1179</v>
      </c>
      <c r="U79" s="15">
        <v>1542</v>
      </c>
      <c r="V79" s="15">
        <v>1947</v>
      </c>
      <c r="W79" s="15">
        <v>2661</v>
      </c>
      <c r="X79" s="15">
        <v>1055</v>
      </c>
      <c r="Y79" s="15">
        <v>1646</v>
      </c>
      <c r="Z79" s="15">
        <v>2116</v>
      </c>
      <c r="AA79" s="15">
        <v>2684</v>
      </c>
      <c r="AB79" s="15">
        <v>3654</v>
      </c>
    </row>
    <row r="80" spans="1:28" x14ac:dyDescent="0.3">
      <c r="A80" s="2">
        <v>22</v>
      </c>
      <c r="B80" s="26">
        <v>3000</v>
      </c>
      <c r="C80" s="24" t="s">
        <v>27</v>
      </c>
      <c r="D80" s="15">
        <v>423</v>
      </c>
      <c r="E80" s="15">
        <v>684</v>
      </c>
      <c r="F80" s="15">
        <v>964</v>
      </c>
      <c r="G80" s="15">
        <v>1194</v>
      </c>
      <c r="H80" s="15">
        <v>1668</v>
      </c>
      <c r="I80" s="15">
        <v>552</v>
      </c>
      <c r="J80" s="15">
        <v>887</v>
      </c>
      <c r="K80" s="15">
        <v>1209</v>
      </c>
      <c r="L80" s="15">
        <v>1508</v>
      </c>
      <c r="M80" s="15">
        <v>2088</v>
      </c>
      <c r="N80" s="15">
        <v>679</v>
      </c>
      <c r="O80" s="15">
        <v>1080</v>
      </c>
      <c r="P80" s="15">
        <v>1438</v>
      </c>
      <c r="Q80" s="15">
        <v>1805</v>
      </c>
      <c r="R80" s="15">
        <v>2482</v>
      </c>
      <c r="S80" s="15">
        <v>804</v>
      </c>
      <c r="T80" s="15">
        <v>1263</v>
      </c>
      <c r="U80" s="15">
        <v>1652</v>
      </c>
      <c r="V80" s="15">
        <v>2086</v>
      </c>
      <c r="W80" s="15">
        <v>2851</v>
      </c>
      <c r="X80" s="15">
        <v>1130</v>
      </c>
      <c r="Y80" s="15">
        <v>1764</v>
      </c>
      <c r="Z80" s="15">
        <v>2267</v>
      </c>
      <c r="AA80" s="15">
        <v>2875</v>
      </c>
      <c r="AB80" s="15">
        <v>3915</v>
      </c>
    </row>
    <row r="81" spans="1:28" x14ac:dyDescent="0.3">
      <c r="A81" s="99">
        <v>24</v>
      </c>
      <c r="B81" s="23">
        <v>400</v>
      </c>
      <c r="C81" s="24" t="s">
        <v>27</v>
      </c>
      <c r="D81" s="15">
        <v>50</v>
      </c>
      <c r="E81" s="15">
        <v>82</v>
      </c>
      <c r="F81" s="15">
        <v>116</v>
      </c>
      <c r="G81" s="15">
        <v>143</v>
      </c>
      <c r="H81" s="15">
        <v>200</v>
      </c>
      <c r="I81" s="15">
        <v>66</v>
      </c>
      <c r="J81" s="15">
        <v>106</v>
      </c>
      <c r="K81" s="15">
        <v>145</v>
      </c>
      <c r="L81" s="15">
        <v>180</v>
      </c>
      <c r="M81" s="15">
        <v>250</v>
      </c>
      <c r="N81" s="15">
        <v>81</v>
      </c>
      <c r="O81" s="15">
        <v>129</v>
      </c>
      <c r="P81" s="15">
        <v>172</v>
      </c>
      <c r="Q81" s="15">
        <v>216</v>
      </c>
      <c r="R81" s="15">
        <v>296</v>
      </c>
      <c r="S81" s="15">
        <v>96</v>
      </c>
      <c r="T81" s="15">
        <v>151</v>
      </c>
      <c r="U81" s="15">
        <v>198</v>
      </c>
      <c r="V81" s="15">
        <v>249</v>
      </c>
      <c r="W81" s="15">
        <v>340</v>
      </c>
      <c r="X81" s="15">
        <v>135</v>
      </c>
      <c r="Y81" s="15">
        <v>211</v>
      </c>
      <c r="Z81" s="15">
        <v>271</v>
      </c>
      <c r="AA81" s="15">
        <v>343</v>
      </c>
      <c r="AB81" s="15">
        <v>467</v>
      </c>
    </row>
    <row r="82" spans="1:28" x14ac:dyDescent="0.3">
      <c r="A82" s="2">
        <v>24</v>
      </c>
      <c r="B82" s="25">
        <v>500</v>
      </c>
      <c r="C82" s="24" t="s">
        <v>27</v>
      </c>
      <c r="D82" s="15">
        <v>63</v>
      </c>
      <c r="E82" s="15">
        <v>102</v>
      </c>
      <c r="F82" s="15">
        <v>145</v>
      </c>
      <c r="G82" s="15">
        <v>179</v>
      </c>
      <c r="H82" s="15">
        <v>250</v>
      </c>
      <c r="I82" s="15">
        <v>82</v>
      </c>
      <c r="J82" s="15">
        <v>133</v>
      </c>
      <c r="K82" s="15">
        <v>181</v>
      </c>
      <c r="L82" s="15">
        <v>226</v>
      </c>
      <c r="M82" s="15">
        <v>312</v>
      </c>
      <c r="N82" s="15">
        <v>102</v>
      </c>
      <c r="O82" s="15">
        <v>162</v>
      </c>
      <c r="P82" s="15">
        <v>215</v>
      </c>
      <c r="Q82" s="15">
        <v>270</v>
      </c>
      <c r="R82" s="15">
        <v>371</v>
      </c>
      <c r="S82" s="15">
        <v>120</v>
      </c>
      <c r="T82" s="15">
        <v>189</v>
      </c>
      <c r="U82" s="15">
        <v>247</v>
      </c>
      <c r="V82" s="15">
        <v>311</v>
      </c>
      <c r="W82" s="15">
        <v>425</v>
      </c>
      <c r="X82" s="15">
        <v>169</v>
      </c>
      <c r="Y82" s="15">
        <v>264</v>
      </c>
      <c r="Z82" s="15">
        <v>338</v>
      </c>
      <c r="AA82" s="15">
        <v>429</v>
      </c>
      <c r="AB82" s="15">
        <v>583</v>
      </c>
    </row>
    <row r="83" spans="1:28" x14ac:dyDescent="0.3">
      <c r="A83" s="2">
        <v>24</v>
      </c>
      <c r="B83" s="25">
        <v>600</v>
      </c>
      <c r="C83" s="24" t="s">
        <v>27</v>
      </c>
      <c r="D83" s="15">
        <v>76</v>
      </c>
      <c r="E83" s="15">
        <v>123</v>
      </c>
      <c r="F83" s="15">
        <v>174</v>
      </c>
      <c r="G83" s="15">
        <v>214</v>
      </c>
      <c r="H83" s="15">
        <v>300</v>
      </c>
      <c r="I83" s="15">
        <v>99</v>
      </c>
      <c r="J83" s="15">
        <v>159</v>
      </c>
      <c r="K83" s="15">
        <v>217</v>
      </c>
      <c r="L83" s="15">
        <v>271</v>
      </c>
      <c r="M83" s="15">
        <v>375</v>
      </c>
      <c r="N83" s="15">
        <v>122</v>
      </c>
      <c r="O83" s="15">
        <v>194</v>
      </c>
      <c r="P83" s="15">
        <v>258</v>
      </c>
      <c r="Q83" s="15">
        <v>324</v>
      </c>
      <c r="R83" s="15">
        <v>445</v>
      </c>
      <c r="S83" s="15">
        <v>145</v>
      </c>
      <c r="T83" s="15">
        <v>227</v>
      </c>
      <c r="U83" s="15">
        <v>296</v>
      </c>
      <c r="V83" s="15">
        <v>374</v>
      </c>
      <c r="W83" s="15">
        <v>510</v>
      </c>
      <c r="X83" s="15">
        <v>203</v>
      </c>
      <c r="Y83" s="15">
        <v>317</v>
      </c>
      <c r="Z83" s="15">
        <v>406</v>
      </c>
      <c r="AA83" s="15">
        <v>514</v>
      </c>
      <c r="AB83" s="15">
        <v>700</v>
      </c>
    </row>
    <row r="84" spans="1:28" x14ac:dyDescent="0.3">
      <c r="A84" s="2">
        <v>24</v>
      </c>
      <c r="B84" s="25">
        <v>700</v>
      </c>
      <c r="C84" s="24" t="s">
        <v>27</v>
      </c>
      <c r="D84" s="15">
        <v>88</v>
      </c>
      <c r="E84" s="15">
        <v>143</v>
      </c>
      <c r="F84" s="15">
        <v>202</v>
      </c>
      <c r="G84" s="15">
        <v>250</v>
      </c>
      <c r="H84" s="15">
        <v>349</v>
      </c>
      <c r="I84" s="15">
        <v>115</v>
      </c>
      <c r="J84" s="15">
        <v>186</v>
      </c>
      <c r="K84" s="15">
        <v>254</v>
      </c>
      <c r="L84" s="15">
        <v>316</v>
      </c>
      <c r="M84" s="15">
        <v>437</v>
      </c>
      <c r="N84" s="15">
        <v>142</v>
      </c>
      <c r="O84" s="15">
        <v>226</v>
      </c>
      <c r="P84" s="15">
        <v>301</v>
      </c>
      <c r="Q84" s="15">
        <v>378</v>
      </c>
      <c r="R84" s="15">
        <v>519</v>
      </c>
      <c r="S84" s="15">
        <v>169</v>
      </c>
      <c r="T84" s="15">
        <v>265</v>
      </c>
      <c r="U84" s="15">
        <v>346</v>
      </c>
      <c r="V84" s="15">
        <v>436</v>
      </c>
      <c r="W84" s="15">
        <v>595</v>
      </c>
      <c r="X84" s="15">
        <v>237</v>
      </c>
      <c r="Y84" s="15">
        <v>369</v>
      </c>
      <c r="Z84" s="15">
        <v>474</v>
      </c>
      <c r="AA84" s="15">
        <v>600</v>
      </c>
      <c r="AB84" s="15">
        <v>817</v>
      </c>
    </row>
    <row r="85" spans="1:28" x14ac:dyDescent="0.3">
      <c r="A85" s="2">
        <v>24</v>
      </c>
      <c r="B85" s="25">
        <v>800</v>
      </c>
      <c r="C85" s="24" t="s">
        <v>27</v>
      </c>
      <c r="D85" s="15">
        <v>101</v>
      </c>
      <c r="E85" s="15">
        <v>164</v>
      </c>
      <c r="F85" s="15">
        <v>231</v>
      </c>
      <c r="G85" s="15">
        <v>286</v>
      </c>
      <c r="H85" s="15">
        <v>399</v>
      </c>
      <c r="I85" s="15">
        <v>132</v>
      </c>
      <c r="J85" s="15">
        <v>213</v>
      </c>
      <c r="K85" s="15">
        <v>290</v>
      </c>
      <c r="L85" s="15">
        <v>361</v>
      </c>
      <c r="M85" s="15">
        <v>499</v>
      </c>
      <c r="N85" s="15">
        <v>163</v>
      </c>
      <c r="O85" s="15">
        <v>259</v>
      </c>
      <c r="P85" s="15">
        <v>344</v>
      </c>
      <c r="Q85" s="15">
        <v>432</v>
      </c>
      <c r="R85" s="15">
        <v>593</v>
      </c>
      <c r="S85" s="15">
        <v>193</v>
      </c>
      <c r="T85" s="15">
        <v>302</v>
      </c>
      <c r="U85" s="15">
        <v>395</v>
      </c>
      <c r="V85" s="15">
        <v>498</v>
      </c>
      <c r="W85" s="15">
        <v>680</v>
      </c>
      <c r="X85" s="15">
        <v>271</v>
      </c>
      <c r="Y85" s="15">
        <v>422</v>
      </c>
      <c r="Z85" s="15">
        <v>541</v>
      </c>
      <c r="AA85" s="15">
        <v>686</v>
      </c>
      <c r="AB85" s="15">
        <v>933</v>
      </c>
    </row>
    <row r="86" spans="1:28" x14ac:dyDescent="0.3">
      <c r="A86" s="2">
        <v>24</v>
      </c>
      <c r="B86" s="25">
        <v>900</v>
      </c>
      <c r="C86" s="24" t="s">
        <v>27</v>
      </c>
      <c r="D86" s="15">
        <v>114</v>
      </c>
      <c r="E86" s="15">
        <v>184</v>
      </c>
      <c r="F86" s="15">
        <v>260</v>
      </c>
      <c r="G86" s="15">
        <v>322</v>
      </c>
      <c r="H86" s="15">
        <v>449</v>
      </c>
      <c r="I86" s="15">
        <v>148</v>
      </c>
      <c r="J86" s="15">
        <v>239</v>
      </c>
      <c r="K86" s="15">
        <v>326</v>
      </c>
      <c r="L86" s="15">
        <v>406</v>
      </c>
      <c r="M86" s="15">
        <v>562</v>
      </c>
      <c r="N86" s="15">
        <v>183</v>
      </c>
      <c r="O86" s="15">
        <v>291</v>
      </c>
      <c r="P86" s="15">
        <v>387</v>
      </c>
      <c r="Q86" s="15">
        <v>485</v>
      </c>
      <c r="R86" s="15">
        <v>667</v>
      </c>
      <c r="S86" s="15">
        <v>217</v>
      </c>
      <c r="T86" s="15">
        <v>340</v>
      </c>
      <c r="U86" s="15">
        <v>444</v>
      </c>
      <c r="V86" s="15">
        <v>561</v>
      </c>
      <c r="W86" s="15">
        <v>766</v>
      </c>
      <c r="X86" s="15">
        <v>305</v>
      </c>
      <c r="Y86" s="15">
        <v>475</v>
      </c>
      <c r="Z86" s="15">
        <v>609</v>
      </c>
      <c r="AA86" s="15">
        <v>772</v>
      </c>
      <c r="AB86" s="15">
        <v>1050</v>
      </c>
    </row>
    <row r="87" spans="1:28" x14ac:dyDescent="0.3">
      <c r="A87" s="2">
        <v>24</v>
      </c>
      <c r="B87" s="25">
        <v>1000</v>
      </c>
      <c r="C87" s="24" t="s">
        <v>27</v>
      </c>
      <c r="D87" s="15">
        <v>126</v>
      </c>
      <c r="E87" s="15">
        <v>205</v>
      </c>
      <c r="F87" s="15">
        <v>289</v>
      </c>
      <c r="G87" s="15">
        <v>357</v>
      </c>
      <c r="H87" s="15">
        <v>499</v>
      </c>
      <c r="I87" s="15">
        <v>165</v>
      </c>
      <c r="J87" s="15">
        <v>266</v>
      </c>
      <c r="K87" s="15">
        <v>362</v>
      </c>
      <c r="L87" s="15">
        <v>451</v>
      </c>
      <c r="M87" s="15">
        <v>624</v>
      </c>
      <c r="N87" s="15">
        <v>203</v>
      </c>
      <c r="O87" s="15">
        <v>323</v>
      </c>
      <c r="P87" s="15">
        <v>430</v>
      </c>
      <c r="Q87" s="15">
        <v>539</v>
      </c>
      <c r="R87" s="15">
        <v>741</v>
      </c>
      <c r="S87" s="15">
        <v>241</v>
      </c>
      <c r="T87" s="15">
        <v>378</v>
      </c>
      <c r="U87" s="15">
        <v>494</v>
      </c>
      <c r="V87" s="15">
        <v>623</v>
      </c>
      <c r="W87" s="15">
        <v>851</v>
      </c>
      <c r="X87" s="15">
        <v>338</v>
      </c>
      <c r="Y87" s="15">
        <v>528</v>
      </c>
      <c r="Z87" s="15">
        <v>677</v>
      </c>
      <c r="AA87" s="15">
        <v>857</v>
      </c>
      <c r="AB87" s="15">
        <v>1167</v>
      </c>
    </row>
    <row r="88" spans="1:28" x14ac:dyDescent="0.3">
      <c r="A88" s="2">
        <v>24</v>
      </c>
      <c r="B88" s="25">
        <v>1100</v>
      </c>
      <c r="C88" s="24" t="s">
        <v>27</v>
      </c>
      <c r="D88" s="15">
        <v>139</v>
      </c>
      <c r="E88" s="15">
        <v>225</v>
      </c>
      <c r="F88" s="15">
        <v>318</v>
      </c>
      <c r="G88" s="15">
        <v>393</v>
      </c>
      <c r="H88" s="15">
        <v>549</v>
      </c>
      <c r="I88" s="15">
        <v>181</v>
      </c>
      <c r="J88" s="15">
        <v>292</v>
      </c>
      <c r="K88" s="15">
        <v>399</v>
      </c>
      <c r="L88" s="15">
        <v>496</v>
      </c>
      <c r="M88" s="15">
        <v>687</v>
      </c>
      <c r="N88" s="15">
        <v>223</v>
      </c>
      <c r="O88" s="15">
        <v>356</v>
      </c>
      <c r="P88" s="15">
        <v>474</v>
      </c>
      <c r="Q88" s="15">
        <v>593</v>
      </c>
      <c r="R88" s="15">
        <v>815</v>
      </c>
      <c r="S88" s="15">
        <v>265</v>
      </c>
      <c r="T88" s="15">
        <v>416</v>
      </c>
      <c r="U88" s="15">
        <v>543</v>
      </c>
      <c r="V88" s="15">
        <v>685</v>
      </c>
      <c r="W88" s="15">
        <v>936</v>
      </c>
      <c r="X88" s="15">
        <v>372</v>
      </c>
      <c r="Y88" s="15">
        <v>580</v>
      </c>
      <c r="Z88" s="15">
        <v>744</v>
      </c>
      <c r="AA88" s="15">
        <v>943</v>
      </c>
      <c r="AB88" s="15">
        <v>1284</v>
      </c>
    </row>
    <row r="89" spans="1:28" x14ac:dyDescent="0.3">
      <c r="A89" s="2">
        <v>24</v>
      </c>
      <c r="B89" s="25">
        <v>1200</v>
      </c>
      <c r="C89" s="24" t="s">
        <v>27</v>
      </c>
      <c r="D89" s="15">
        <v>151</v>
      </c>
      <c r="E89" s="15">
        <v>246</v>
      </c>
      <c r="F89" s="15">
        <v>347</v>
      </c>
      <c r="G89" s="15">
        <v>429</v>
      </c>
      <c r="H89" s="15">
        <v>599</v>
      </c>
      <c r="I89" s="15">
        <v>198</v>
      </c>
      <c r="J89" s="15">
        <v>319</v>
      </c>
      <c r="K89" s="15">
        <v>435</v>
      </c>
      <c r="L89" s="15">
        <v>541</v>
      </c>
      <c r="M89" s="15">
        <v>749</v>
      </c>
      <c r="N89" s="15">
        <v>244</v>
      </c>
      <c r="O89" s="15">
        <v>388</v>
      </c>
      <c r="P89" s="15">
        <v>517</v>
      </c>
      <c r="Q89" s="15">
        <v>647</v>
      </c>
      <c r="R89" s="15">
        <v>889</v>
      </c>
      <c r="S89" s="15">
        <v>289</v>
      </c>
      <c r="T89" s="15">
        <v>454</v>
      </c>
      <c r="U89" s="15">
        <v>593</v>
      </c>
      <c r="V89" s="15">
        <v>748</v>
      </c>
      <c r="W89" s="15">
        <v>1021</v>
      </c>
      <c r="X89" s="15">
        <v>406</v>
      </c>
      <c r="Y89" s="15">
        <v>633</v>
      </c>
      <c r="Z89" s="15">
        <v>812</v>
      </c>
      <c r="AA89" s="15">
        <v>1029</v>
      </c>
      <c r="AB89" s="15">
        <v>1400</v>
      </c>
    </row>
    <row r="90" spans="1:28" x14ac:dyDescent="0.3">
      <c r="A90" s="2">
        <v>24</v>
      </c>
      <c r="B90" s="25">
        <v>1300</v>
      </c>
      <c r="C90" s="24" t="s">
        <v>27</v>
      </c>
      <c r="D90" s="15">
        <v>164</v>
      </c>
      <c r="E90" s="15">
        <v>266</v>
      </c>
      <c r="F90" s="15">
        <v>376</v>
      </c>
      <c r="G90" s="15">
        <v>465</v>
      </c>
      <c r="H90" s="15">
        <v>649</v>
      </c>
      <c r="I90" s="15">
        <v>214</v>
      </c>
      <c r="J90" s="15">
        <v>345</v>
      </c>
      <c r="K90" s="15">
        <v>471</v>
      </c>
      <c r="L90" s="15">
        <v>586</v>
      </c>
      <c r="M90" s="15">
        <v>811</v>
      </c>
      <c r="N90" s="15">
        <v>264</v>
      </c>
      <c r="O90" s="15">
        <v>420</v>
      </c>
      <c r="P90" s="15">
        <v>560</v>
      </c>
      <c r="Q90" s="15">
        <v>701</v>
      </c>
      <c r="R90" s="15">
        <v>963</v>
      </c>
      <c r="S90" s="15">
        <v>313</v>
      </c>
      <c r="T90" s="15">
        <v>491</v>
      </c>
      <c r="U90" s="15">
        <v>642</v>
      </c>
      <c r="V90" s="15">
        <v>810</v>
      </c>
      <c r="W90" s="15">
        <v>1106</v>
      </c>
      <c r="X90" s="15">
        <v>440</v>
      </c>
      <c r="Y90" s="15">
        <v>686</v>
      </c>
      <c r="Z90" s="15">
        <v>880</v>
      </c>
      <c r="AA90" s="15">
        <v>1114</v>
      </c>
      <c r="AB90" s="15">
        <v>1517</v>
      </c>
    </row>
    <row r="91" spans="1:28" x14ac:dyDescent="0.3">
      <c r="A91" s="2">
        <v>24</v>
      </c>
      <c r="B91" s="25">
        <v>1400</v>
      </c>
      <c r="C91" s="24" t="s">
        <v>27</v>
      </c>
      <c r="D91" s="15">
        <v>177</v>
      </c>
      <c r="E91" s="15">
        <v>287</v>
      </c>
      <c r="F91" s="15">
        <v>405</v>
      </c>
      <c r="G91" s="15">
        <v>500</v>
      </c>
      <c r="H91" s="15">
        <v>699</v>
      </c>
      <c r="I91" s="15">
        <v>231</v>
      </c>
      <c r="J91" s="15">
        <v>372</v>
      </c>
      <c r="K91" s="15">
        <v>507</v>
      </c>
      <c r="L91" s="15">
        <v>631</v>
      </c>
      <c r="M91" s="15">
        <v>874</v>
      </c>
      <c r="N91" s="15">
        <v>284</v>
      </c>
      <c r="O91" s="15">
        <v>453</v>
      </c>
      <c r="P91" s="15">
        <v>603</v>
      </c>
      <c r="Q91" s="15">
        <v>755</v>
      </c>
      <c r="R91" s="15">
        <v>1038</v>
      </c>
      <c r="S91" s="15">
        <v>337</v>
      </c>
      <c r="T91" s="15">
        <v>529</v>
      </c>
      <c r="U91" s="15">
        <v>691</v>
      </c>
      <c r="V91" s="15">
        <v>872</v>
      </c>
      <c r="W91" s="15">
        <v>1191</v>
      </c>
      <c r="X91" s="15">
        <v>474</v>
      </c>
      <c r="Y91" s="15">
        <v>739</v>
      </c>
      <c r="Z91" s="15">
        <v>947</v>
      </c>
      <c r="AA91" s="15">
        <v>1200</v>
      </c>
      <c r="AB91" s="15">
        <v>1634</v>
      </c>
    </row>
    <row r="92" spans="1:28" x14ac:dyDescent="0.3">
      <c r="A92" s="2">
        <v>24</v>
      </c>
      <c r="B92" s="25">
        <v>1600</v>
      </c>
      <c r="C92" s="24" t="s">
        <v>27</v>
      </c>
      <c r="D92" s="15">
        <v>202</v>
      </c>
      <c r="E92" s="15">
        <v>328</v>
      </c>
      <c r="F92" s="15">
        <v>463</v>
      </c>
      <c r="G92" s="15">
        <v>572</v>
      </c>
      <c r="H92" s="15">
        <v>799</v>
      </c>
      <c r="I92" s="15">
        <v>264</v>
      </c>
      <c r="J92" s="15">
        <v>425</v>
      </c>
      <c r="K92" s="15">
        <v>580</v>
      </c>
      <c r="L92" s="15">
        <v>722</v>
      </c>
      <c r="M92" s="15">
        <v>999</v>
      </c>
      <c r="N92" s="15">
        <v>325</v>
      </c>
      <c r="O92" s="15">
        <v>517</v>
      </c>
      <c r="P92" s="15">
        <v>689</v>
      </c>
      <c r="Q92" s="15">
        <v>863</v>
      </c>
      <c r="R92" s="15">
        <v>1186</v>
      </c>
      <c r="S92" s="15">
        <v>385</v>
      </c>
      <c r="T92" s="15">
        <v>605</v>
      </c>
      <c r="U92" s="15">
        <v>790</v>
      </c>
      <c r="V92" s="15">
        <v>997</v>
      </c>
      <c r="W92" s="15">
        <v>1361</v>
      </c>
      <c r="X92" s="15">
        <v>542</v>
      </c>
      <c r="Y92" s="15">
        <v>844</v>
      </c>
      <c r="Z92" s="15">
        <v>1083</v>
      </c>
      <c r="AA92" s="15">
        <v>1372</v>
      </c>
      <c r="AB92" s="15">
        <v>1867</v>
      </c>
    </row>
    <row r="93" spans="1:28" x14ac:dyDescent="0.3">
      <c r="A93" s="2">
        <v>24</v>
      </c>
      <c r="B93" s="25">
        <v>1800</v>
      </c>
      <c r="C93" s="24" t="s">
        <v>27</v>
      </c>
      <c r="D93" s="15">
        <v>227</v>
      </c>
      <c r="E93" s="15">
        <v>369</v>
      </c>
      <c r="F93" s="15">
        <v>521</v>
      </c>
      <c r="G93" s="15">
        <v>643</v>
      </c>
      <c r="H93" s="15">
        <v>899</v>
      </c>
      <c r="I93" s="15">
        <v>297</v>
      </c>
      <c r="J93" s="15">
        <v>478</v>
      </c>
      <c r="K93" s="15">
        <v>652</v>
      </c>
      <c r="L93" s="15">
        <v>812</v>
      </c>
      <c r="M93" s="15">
        <v>1124</v>
      </c>
      <c r="N93" s="15">
        <v>366</v>
      </c>
      <c r="O93" s="15">
        <v>582</v>
      </c>
      <c r="P93" s="15">
        <v>775</v>
      </c>
      <c r="Q93" s="15">
        <v>971</v>
      </c>
      <c r="R93" s="15">
        <v>1334</v>
      </c>
      <c r="S93" s="15">
        <v>434</v>
      </c>
      <c r="T93" s="15">
        <v>680</v>
      </c>
      <c r="U93" s="15">
        <v>889</v>
      </c>
      <c r="V93" s="15">
        <v>1121</v>
      </c>
      <c r="W93" s="15">
        <v>1531</v>
      </c>
      <c r="X93" s="15">
        <v>609</v>
      </c>
      <c r="Y93" s="15">
        <v>950</v>
      </c>
      <c r="Z93" s="15">
        <v>1218</v>
      </c>
      <c r="AA93" s="15">
        <v>1543</v>
      </c>
      <c r="AB93" s="15">
        <v>2100</v>
      </c>
    </row>
    <row r="94" spans="1:28" x14ac:dyDescent="0.3">
      <c r="A94" s="2">
        <v>24</v>
      </c>
      <c r="B94" s="25">
        <v>2000</v>
      </c>
      <c r="C94" s="24" t="s">
        <v>27</v>
      </c>
      <c r="D94" s="15">
        <v>252</v>
      </c>
      <c r="E94" s="15">
        <v>410</v>
      </c>
      <c r="F94" s="15">
        <v>579</v>
      </c>
      <c r="G94" s="15">
        <v>715</v>
      </c>
      <c r="H94" s="15">
        <v>998</v>
      </c>
      <c r="I94" s="15">
        <v>330</v>
      </c>
      <c r="J94" s="15">
        <v>532</v>
      </c>
      <c r="K94" s="15">
        <v>725</v>
      </c>
      <c r="L94" s="15">
        <v>902</v>
      </c>
      <c r="M94" s="15">
        <v>1248</v>
      </c>
      <c r="N94" s="15">
        <v>406</v>
      </c>
      <c r="O94" s="15">
        <v>647</v>
      </c>
      <c r="P94" s="15">
        <v>861</v>
      </c>
      <c r="Q94" s="15">
        <v>1079</v>
      </c>
      <c r="R94" s="15">
        <v>1482</v>
      </c>
      <c r="S94" s="15">
        <v>482</v>
      </c>
      <c r="T94" s="15">
        <v>756</v>
      </c>
      <c r="U94" s="15">
        <v>988</v>
      </c>
      <c r="V94" s="15">
        <v>1246</v>
      </c>
      <c r="W94" s="15">
        <v>1701</v>
      </c>
      <c r="X94" s="15">
        <v>677</v>
      </c>
      <c r="Y94" s="15">
        <v>1055</v>
      </c>
      <c r="Z94" s="15">
        <v>1353</v>
      </c>
      <c r="AA94" s="15">
        <v>1714</v>
      </c>
      <c r="AB94" s="15">
        <v>2334</v>
      </c>
    </row>
    <row r="95" spans="1:28" x14ac:dyDescent="0.3">
      <c r="A95" s="2">
        <v>24</v>
      </c>
      <c r="B95" s="25">
        <v>2300</v>
      </c>
      <c r="C95" s="24" t="s">
        <v>27</v>
      </c>
      <c r="D95" s="15">
        <v>290</v>
      </c>
      <c r="E95" s="15">
        <v>471</v>
      </c>
      <c r="F95" s="15">
        <v>665</v>
      </c>
      <c r="G95" s="15">
        <v>822</v>
      </c>
      <c r="H95" s="15">
        <v>1148</v>
      </c>
      <c r="I95" s="15">
        <v>379</v>
      </c>
      <c r="J95" s="15">
        <v>611</v>
      </c>
      <c r="K95" s="15">
        <v>833</v>
      </c>
      <c r="L95" s="15">
        <v>1037</v>
      </c>
      <c r="M95" s="15">
        <v>1436</v>
      </c>
      <c r="N95" s="15">
        <v>467</v>
      </c>
      <c r="O95" s="15">
        <v>744</v>
      </c>
      <c r="P95" s="15">
        <v>990</v>
      </c>
      <c r="Q95" s="15">
        <v>1241</v>
      </c>
      <c r="R95" s="15">
        <v>1704</v>
      </c>
      <c r="S95" s="15">
        <v>554</v>
      </c>
      <c r="T95" s="15">
        <v>869</v>
      </c>
      <c r="U95" s="15">
        <v>1136</v>
      </c>
      <c r="V95" s="15">
        <v>1433</v>
      </c>
      <c r="W95" s="15">
        <v>1956</v>
      </c>
      <c r="X95" s="15">
        <v>779</v>
      </c>
      <c r="Y95" s="15">
        <v>1214</v>
      </c>
      <c r="Z95" s="15">
        <v>1557</v>
      </c>
      <c r="AA95" s="15">
        <v>1972</v>
      </c>
      <c r="AB95" s="15">
        <v>2684</v>
      </c>
    </row>
    <row r="96" spans="1:28" x14ac:dyDescent="0.3">
      <c r="A96" s="2">
        <v>24</v>
      </c>
      <c r="B96" s="25">
        <v>2400</v>
      </c>
      <c r="C96" s="24" t="s">
        <v>27</v>
      </c>
      <c r="D96" s="15">
        <v>303</v>
      </c>
      <c r="E96" s="15">
        <v>491</v>
      </c>
      <c r="F96" s="15">
        <v>694</v>
      </c>
      <c r="G96" s="15">
        <v>858</v>
      </c>
      <c r="H96" s="15">
        <v>1198</v>
      </c>
      <c r="I96" s="15">
        <v>396</v>
      </c>
      <c r="J96" s="15">
        <v>638</v>
      </c>
      <c r="K96" s="15">
        <v>870</v>
      </c>
      <c r="L96" s="15">
        <v>1083</v>
      </c>
      <c r="M96" s="15">
        <v>1498</v>
      </c>
      <c r="N96" s="15">
        <v>488</v>
      </c>
      <c r="O96" s="15">
        <v>776</v>
      </c>
      <c r="P96" s="15">
        <v>1033</v>
      </c>
      <c r="Q96" s="15">
        <v>1295</v>
      </c>
      <c r="R96" s="15">
        <v>1779</v>
      </c>
      <c r="S96" s="15">
        <v>578</v>
      </c>
      <c r="T96" s="15">
        <v>907</v>
      </c>
      <c r="U96" s="15">
        <v>1185</v>
      </c>
      <c r="V96" s="15">
        <v>1495</v>
      </c>
      <c r="W96" s="15">
        <v>2041</v>
      </c>
      <c r="X96" s="15">
        <v>812</v>
      </c>
      <c r="Y96" s="15">
        <v>1266</v>
      </c>
      <c r="Z96" s="15">
        <v>1624</v>
      </c>
      <c r="AA96" s="15">
        <v>2057</v>
      </c>
      <c r="AB96" s="15">
        <v>2800</v>
      </c>
    </row>
    <row r="97" spans="1:28" x14ac:dyDescent="0.3">
      <c r="A97" s="2">
        <v>24</v>
      </c>
      <c r="B97" s="25">
        <v>2600</v>
      </c>
      <c r="C97" s="24" t="s">
        <v>27</v>
      </c>
      <c r="D97" s="15">
        <v>328</v>
      </c>
      <c r="E97" s="15">
        <v>532</v>
      </c>
      <c r="F97" s="15">
        <v>752</v>
      </c>
      <c r="G97" s="15">
        <v>929</v>
      </c>
      <c r="H97" s="15">
        <v>1298</v>
      </c>
      <c r="I97" s="15">
        <v>429</v>
      </c>
      <c r="J97" s="15">
        <v>691</v>
      </c>
      <c r="K97" s="15">
        <v>942</v>
      </c>
      <c r="L97" s="15">
        <v>1173</v>
      </c>
      <c r="M97" s="15">
        <v>1623</v>
      </c>
      <c r="N97" s="15">
        <v>528</v>
      </c>
      <c r="O97" s="15">
        <v>841</v>
      </c>
      <c r="P97" s="15">
        <v>1119</v>
      </c>
      <c r="Q97" s="15">
        <v>1403</v>
      </c>
      <c r="R97" s="15">
        <v>1927</v>
      </c>
      <c r="S97" s="15">
        <v>626</v>
      </c>
      <c r="T97" s="15">
        <v>983</v>
      </c>
      <c r="U97" s="15">
        <v>1284</v>
      </c>
      <c r="V97" s="15">
        <v>1620</v>
      </c>
      <c r="W97" s="15">
        <v>2211</v>
      </c>
      <c r="X97" s="15">
        <v>880</v>
      </c>
      <c r="Y97" s="15">
        <v>1372</v>
      </c>
      <c r="Z97" s="15">
        <v>1760</v>
      </c>
      <c r="AA97" s="15">
        <v>2229</v>
      </c>
      <c r="AB97" s="15">
        <v>3034</v>
      </c>
    </row>
    <row r="98" spans="1:28" x14ac:dyDescent="0.3">
      <c r="A98" s="2">
        <v>24</v>
      </c>
      <c r="B98" s="26">
        <v>2800</v>
      </c>
      <c r="C98" s="24" t="s">
        <v>27</v>
      </c>
      <c r="D98" s="15">
        <v>353</v>
      </c>
      <c r="E98" s="15">
        <v>573</v>
      </c>
      <c r="F98" s="15">
        <v>810</v>
      </c>
      <c r="G98" s="15">
        <v>1001</v>
      </c>
      <c r="H98" s="15">
        <v>1398</v>
      </c>
      <c r="I98" s="15">
        <v>462</v>
      </c>
      <c r="J98" s="15">
        <v>744</v>
      </c>
      <c r="K98" s="15">
        <v>1014</v>
      </c>
      <c r="L98" s="15">
        <v>1263</v>
      </c>
      <c r="M98" s="15">
        <v>1748</v>
      </c>
      <c r="N98" s="15">
        <v>569</v>
      </c>
      <c r="O98" s="15">
        <v>905</v>
      </c>
      <c r="P98" s="15">
        <v>1205</v>
      </c>
      <c r="Q98" s="15">
        <v>1510</v>
      </c>
      <c r="R98" s="15">
        <v>2075</v>
      </c>
      <c r="S98" s="15">
        <v>674</v>
      </c>
      <c r="T98" s="15">
        <v>1058</v>
      </c>
      <c r="U98" s="15">
        <v>1383</v>
      </c>
      <c r="V98" s="15">
        <v>1744</v>
      </c>
      <c r="W98" s="15">
        <v>2382</v>
      </c>
      <c r="X98" s="15">
        <v>948</v>
      </c>
      <c r="Y98" s="15">
        <v>1477</v>
      </c>
      <c r="Z98" s="15">
        <v>1895</v>
      </c>
      <c r="AA98" s="15">
        <v>2400</v>
      </c>
      <c r="AB98" s="15">
        <v>3267</v>
      </c>
    </row>
    <row r="99" spans="1:28" x14ac:dyDescent="0.3">
      <c r="A99" s="2">
        <v>24</v>
      </c>
      <c r="B99" s="26">
        <v>3000</v>
      </c>
      <c r="C99" s="24" t="s">
        <v>27</v>
      </c>
      <c r="D99" s="15">
        <v>379</v>
      </c>
      <c r="E99" s="15">
        <v>614</v>
      </c>
      <c r="F99" s="15">
        <v>868</v>
      </c>
      <c r="G99" s="15">
        <v>1072</v>
      </c>
      <c r="H99" s="15">
        <v>1498</v>
      </c>
      <c r="I99" s="15">
        <v>495</v>
      </c>
      <c r="J99" s="15">
        <v>797</v>
      </c>
      <c r="K99" s="15">
        <v>1087</v>
      </c>
      <c r="L99" s="15">
        <v>1353</v>
      </c>
      <c r="M99" s="15">
        <v>1873</v>
      </c>
      <c r="N99" s="15">
        <v>609</v>
      </c>
      <c r="O99" s="15">
        <v>970</v>
      </c>
      <c r="P99" s="15">
        <v>1291</v>
      </c>
      <c r="Q99" s="15">
        <v>1618</v>
      </c>
      <c r="R99" s="15">
        <v>2223</v>
      </c>
      <c r="S99" s="15">
        <v>723</v>
      </c>
      <c r="T99" s="15">
        <v>1134</v>
      </c>
      <c r="U99" s="15">
        <v>1482</v>
      </c>
      <c r="V99" s="15">
        <v>1869</v>
      </c>
      <c r="W99" s="15">
        <v>2552</v>
      </c>
      <c r="X99" s="15">
        <v>1015</v>
      </c>
      <c r="Y99" s="15">
        <v>1583</v>
      </c>
      <c r="Z99" s="15">
        <v>2030</v>
      </c>
      <c r="AA99" s="15">
        <v>2572</v>
      </c>
      <c r="AB99" s="15">
        <v>3500</v>
      </c>
    </row>
  </sheetData>
  <pageMargins left="0.7" right="0.7" top="0.78740157499999996" bottom="0.78740157499999996" header="0.3" footer="0.3"/>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354"/>
  <sheetViews>
    <sheetView topLeftCell="A10" workbookViewId="0">
      <selection activeCell="D8" sqref="D8"/>
    </sheetView>
  </sheetViews>
  <sheetFormatPr baseColWidth="10" defaultColWidth="11.453125" defaultRowHeight="14" x14ac:dyDescent="0.3"/>
  <cols>
    <col min="1" max="1" width="3.7265625" style="119" customWidth="1"/>
    <col min="2" max="2" width="25" style="2" customWidth="1"/>
    <col min="3" max="3" width="36.453125" style="2" customWidth="1"/>
    <col min="4" max="4" width="93.54296875" style="2" customWidth="1"/>
    <col min="5" max="24" width="11.453125" style="119"/>
    <col min="25" max="16384" width="11.453125" style="2"/>
  </cols>
  <sheetData>
    <row r="1" spans="2:4" s="119" customFormat="1" ht="17.25" customHeight="1" x14ac:dyDescent="0.3"/>
    <row r="2" spans="2:4" ht="27.5" x14ac:dyDescent="0.3">
      <c r="B2" s="246" t="s">
        <v>349</v>
      </c>
      <c r="C2" s="246"/>
      <c r="D2" s="246"/>
    </row>
    <row r="3" spans="2:4" x14ac:dyDescent="0.3">
      <c r="B3" s="139"/>
      <c r="C3" s="139"/>
      <c r="D3" s="139"/>
    </row>
    <row r="4" spans="2:4" x14ac:dyDescent="0.3">
      <c r="B4" s="139"/>
      <c r="C4" s="139"/>
      <c r="D4" s="139"/>
    </row>
    <row r="5" spans="2:4" x14ac:dyDescent="0.3">
      <c r="B5" s="139"/>
      <c r="C5" s="139"/>
      <c r="D5" s="139"/>
    </row>
    <row r="6" spans="2:4" x14ac:dyDescent="0.3">
      <c r="B6" s="139"/>
      <c r="C6" s="139"/>
      <c r="D6" s="139"/>
    </row>
    <row r="7" spans="2:4" x14ac:dyDescent="0.3">
      <c r="B7" s="139"/>
      <c r="C7" s="139"/>
      <c r="D7" s="139"/>
    </row>
    <row r="8" spans="2:4" ht="14.5" x14ac:dyDescent="0.35">
      <c r="B8" s="139" t="s">
        <v>347</v>
      </c>
      <c r="C8" s="139" t="s">
        <v>348</v>
      </c>
      <c r="D8" s="224" t="s">
        <v>217</v>
      </c>
    </row>
    <row r="9" spans="2:4" x14ac:dyDescent="0.3">
      <c r="B9" s="139"/>
      <c r="C9" s="225"/>
      <c r="D9" s="139"/>
    </row>
    <row r="10" spans="2:4" x14ac:dyDescent="0.3">
      <c r="B10" s="226" t="s">
        <v>342</v>
      </c>
      <c r="C10" s="139"/>
      <c r="D10" s="139"/>
    </row>
    <row r="11" spans="2:4" x14ac:dyDescent="0.3">
      <c r="B11" s="139"/>
      <c r="C11" s="139"/>
      <c r="D11" s="139"/>
    </row>
    <row r="12" spans="2:4" x14ac:dyDescent="0.3">
      <c r="B12" s="227" t="s">
        <v>259</v>
      </c>
      <c r="C12" s="225" t="s">
        <v>266</v>
      </c>
      <c r="D12" s="139"/>
    </row>
    <row r="13" spans="2:4" x14ac:dyDescent="0.3">
      <c r="B13" s="227" t="s">
        <v>165</v>
      </c>
      <c r="C13" s="139" t="s">
        <v>345</v>
      </c>
      <c r="D13" s="139"/>
    </row>
    <row r="14" spans="2:4" x14ac:dyDescent="0.3">
      <c r="B14" s="227" t="s">
        <v>343</v>
      </c>
      <c r="C14" s="139" t="s">
        <v>344</v>
      </c>
      <c r="D14" s="139"/>
    </row>
    <row r="15" spans="2:4" ht="16" x14ac:dyDescent="0.4">
      <c r="B15" s="227" t="s">
        <v>351</v>
      </c>
      <c r="C15" s="139" t="s">
        <v>346</v>
      </c>
      <c r="D15" s="139"/>
    </row>
    <row r="16" spans="2:4" x14ac:dyDescent="0.3">
      <c r="B16" s="139"/>
      <c r="C16" s="139"/>
      <c r="D16" s="139"/>
    </row>
    <row r="17" spans="2:4" x14ac:dyDescent="0.3">
      <c r="B17" s="139"/>
      <c r="C17" s="139"/>
      <c r="D17" s="139"/>
    </row>
    <row r="18" spans="2:4" x14ac:dyDescent="0.3">
      <c r="B18" s="139"/>
      <c r="C18" s="139"/>
      <c r="D18" s="139"/>
    </row>
    <row r="19" spans="2:4" x14ac:dyDescent="0.3">
      <c r="B19" s="139"/>
      <c r="C19" s="139"/>
      <c r="D19" s="139"/>
    </row>
    <row r="20" spans="2:4" x14ac:dyDescent="0.3">
      <c r="B20" s="139"/>
      <c r="C20" s="139"/>
      <c r="D20" s="139"/>
    </row>
    <row r="21" spans="2:4" x14ac:dyDescent="0.3">
      <c r="B21" s="139"/>
      <c r="C21" s="139"/>
      <c r="D21" s="139"/>
    </row>
    <row r="22" spans="2:4" x14ac:dyDescent="0.3">
      <c r="B22" s="139"/>
      <c r="C22" s="139"/>
      <c r="D22" s="139"/>
    </row>
    <row r="23" spans="2:4" x14ac:dyDescent="0.3">
      <c r="B23" s="139"/>
      <c r="C23" s="139"/>
      <c r="D23" s="139"/>
    </row>
    <row r="24" spans="2:4" x14ac:dyDescent="0.3">
      <c r="B24" s="139"/>
      <c r="C24" s="139"/>
      <c r="D24" s="139"/>
    </row>
    <row r="25" spans="2:4" x14ac:dyDescent="0.3">
      <c r="B25" s="139"/>
      <c r="C25" s="139"/>
      <c r="D25" s="139"/>
    </row>
    <row r="26" spans="2:4" x14ac:dyDescent="0.3">
      <c r="B26" s="139"/>
      <c r="C26" s="139"/>
      <c r="D26" s="139"/>
    </row>
    <row r="27" spans="2:4" x14ac:dyDescent="0.3">
      <c r="B27" s="139"/>
      <c r="C27" s="139"/>
      <c r="D27" s="139"/>
    </row>
    <row r="28" spans="2:4" x14ac:dyDescent="0.3">
      <c r="B28" s="139"/>
      <c r="C28" s="139"/>
      <c r="D28" s="139"/>
    </row>
    <row r="29" spans="2:4" x14ac:dyDescent="0.3">
      <c r="B29" s="139"/>
      <c r="C29" s="139"/>
      <c r="D29" s="139"/>
    </row>
    <row r="30" spans="2:4" x14ac:dyDescent="0.3">
      <c r="B30" s="139"/>
      <c r="C30" s="139"/>
      <c r="D30" s="139"/>
    </row>
    <row r="31" spans="2:4" x14ac:dyDescent="0.3">
      <c r="B31" s="139"/>
      <c r="C31" s="139"/>
      <c r="D31" s="139"/>
    </row>
    <row r="32" spans="2:4" x14ac:dyDescent="0.3">
      <c r="B32" s="139"/>
      <c r="C32" s="139"/>
      <c r="D32" s="139"/>
    </row>
    <row r="33" spans="2:4" x14ac:dyDescent="0.3">
      <c r="B33" s="139"/>
      <c r="C33" s="139"/>
      <c r="D33" s="139"/>
    </row>
    <row r="34" spans="2:4" x14ac:dyDescent="0.3">
      <c r="B34" s="139"/>
      <c r="C34" s="139"/>
      <c r="D34" s="139"/>
    </row>
    <row r="35" spans="2:4" x14ac:dyDescent="0.3">
      <c r="B35" s="139"/>
      <c r="C35" s="139"/>
      <c r="D35" s="139"/>
    </row>
    <row r="36" spans="2:4" x14ac:dyDescent="0.3">
      <c r="B36" s="139"/>
      <c r="C36" s="139"/>
      <c r="D36" s="139"/>
    </row>
    <row r="37" spans="2:4" x14ac:dyDescent="0.3">
      <c r="B37" s="139"/>
      <c r="C37" s="139"/>
      <c r="D37" s="139"/>
    </row>
    <row r="38" spans="2:4" x14ac:dyDescent="0.3">
      <c r="B38" s="139"/>
      <c r="C38" s="139"/>
      <c r="D38" s="139"/>
    </row>
    <row r="39" spans="2:4" x14ac:dyDescent="0.3">
      <c r="B39" s="139"/>
      <c r="C39" s="139"/>
      <c r="D39" s="139"/>
    </row>
    <row r="40" spans="2:4" x14ac:dyDescent="0.3">
      <c r="B40" s="139"/>
      <c r="C40" s="139"/>
      <c r="D40" s="139"/>
    </row>
    <row r="41" spans="2:4" x14ac:dyDescent="0.3">
      <c r="B41" s="139"/>
      <c r="C41" s="139"/>
      <c r="D41" s="139"/>
    </row>
    <row r="42" spans="2:4" x14ac:dyDescent="0.3">
      <c r="B42" s="139"/>
      <c r="C42" s="139"/>
      <c r="D42" s="139"/>
    </row>
    <row r="43" spans="2:4" x14ac:dyDescent="0.3">
      <c r="B43" s="139"/>
      <c r="C43" s="139"/>
      <c r="D43" s="139"/>
    </row>
    <row r="44" spans="2:4" x14ac:dyDescent="0.3">
      <c r="B44" s="139"/>
      <c r="C44" s="139"/>
      <c r="D44" s="139"/>
    </row>
    <row r="45" spans="2:4" x14ac:dyDescent="0.3">
      <c r="B45" s="139"/>
      <c r="C45" s="139"/>
      <c r="D45" s="139"/>
    </row>
    <row r="46" spans="2:4" x14ac:dyDescent="0.3">
      <c r="B46" s="139"/>
      <c r="C46" s="139"/>
      <c r="D46" s="139"/>
    </row>
    <row r="47" spans="2:4" x14ac:dyDescent="0.3">
      <c r="B47" s="139"/>
      <c r="C47" s="139"/>
      <c r="D47" s="139"/>
    </row>
    <row r="48" spans="2:4" x14ac:dyDescent="0.3">
      <c r="B48" s="139"/>
      <c r="C48" s="139"/>
      <c r="D48" s="139"/>
    </row>
    <row r="49" spans="2:4" x14ac:dyDescent="0.3">
      <c r="B49" s="139"/>
      <c r="C49" s="139"/>
      <c r="D49" s="139"/>
    </row>
    <row r="50" spans="2:4" x14ac:dyDescent="0.3">
      <c r="B50" s="139"/>
      <c r="C50" s="139"/>
      <c r="D50" s="139"/>
    </row>
    <row r="51" spans="2:4" x14ac:dyDescent="0.3">
      <c r="B51" s="139"/>
      <c r="C51" s="139"/>
      <c r="D51" s="139"/>
    </row>
    <row r="52" spans="2:4" x14ac:dyDescent="0.3">
      <c r="B52" s="139"/>
      <c r="C52" s="139"/>
      <c r="D52" s="139"/>
    </row>
    <row r="53" spans="2:4" x14ac:dyDescent="0.3">
      <c r="B53" s="139"/>
      <c r="C53" s="139"/>
      <c r="D53" s="139"/>
    </row>
    <row r="54" spans="2:4" x14ac:dyDescent="0.3">
      <c r="B54" s="139"/>
      <c r="C54" s="139"/>
      <c r="D54" s="139"/>
    </row>
    <row r="55" spans="2:4" x14ac:dyDescent="0.3">
      <c r="B55" s="139"/>
      <c r="C55" s="139"/>
      <c r="D55" s="139"/>
    </row>
    <row r="56" spans="2:4" x14ac:dyDescent="0.3">
      <c r="B56" s="139"/>
      <c r="C56" s="139"/>
      <c r="D56" s="139"/>
    </row>
    <row r="57" spans="2:4" x14ac:dyDescent="0.3">
      <c r="B57" s="139"/>
      <c r="C57" s="139"/>
      <c r="D57" s="139"/>
    </row>
    <row r="58" spans="2:4" x14ac:dyDescent="0.3">
      <c r="B58" s="139"/>
      <c r="C58" s="139"/>
      <c r="D58" s="139"/>
    </row>
    <row r="59" spans="2:4" x14ac:dyDescent="0.3">
      <c r="B59" s="139"/>
      <c r="C59" s="139"/>
      <c r="D59" s="139"/>
    </row>
    <row r="60" spans="2:4" s="119" customFormat="1" x14ac:dyDescent="0.3"/>
    <row r="61" spans="2:4" s="119" customFormat="1" x14ac:dyDescent="0.3"/>
    <row r="62" spans="2:4" s="119" customFormat="1" x14ac:dyDescent="0.3"/>
    <row r="63" spans="2:4" s="119" customFormat="1" x14ac:dyDescent="0.3"/>
    <row r="64" spans="2:4" s="119" customFormat="1" x14ac:dyDescent="0.3"/>
    <row r="65" s="119" customFormat="1" x14ac:dyDescent="0.3"/>
    <row r="66" s="119" customFormat="1" x14ac:dyDescent="0.3"/>
    <row r="67" s="119" customFormat="1" x14ac:dyDescent="0.3"/>
    <row r="68" s="119" customFormat="1" x14ac:dyDescent="0.3"/>
    <row r="69" s="119" customFormat="1" x14ac:dyDescent="0.3"/>
    <row r="70" s="119" customFormat="1" x14ac:dyDescent="0.3"/>
    <row r="71" s="119" customFormat="1" x14ac:dyDescent="0.3"/>
    <row r="72" s="119" customFormat="1" x14ac:dyDescent="0.3"/>
    <row r="73" s="119" customFormat="1" x14ac:dyDescent="0.3"/>
    <row r="74" s="119" customFormat="1" x14ac:dyDescent="0.3"/>
    <row r="75" s="119" customFormat="1" x14ac:dyDescent="0.3"/>
    <row r="76" s="119" customFormat="1" x14ac:dyDescent="0.3"/>
    <row r="77" s="119" customFormat="1" x14ac:dyDescent="0.3"/>
    <row r="78" s="119" customFormat="1" x14ac:dyDescent="0.3"/>
    <row r="79" s="119" customFormat="1" x14ac:dyDescent="0.3"/>
    <row r="80" s="119" customFormat="1" x14ac:dyDescent="0.3"/>
    <row r="81" s="119" customFormat="1" x14ac:dyDescent="0.3"/>
    <row r="82" s="119" customFormat="1" x14ac:dyDescent="0.3"/>
    <row r="83" s="119" customFormat="1" x14ac:dyDescent="0.3"/>
    <row r="84" s="119" customFormat="1" x14ac:dyDescent="0.3"/>
    <row r="85" s="119" customFormat="1" x14ac:dyDescent="0.3"/>
    <row r="86" s="119" customFormat="1" x14ac:dyDescent="0.3"/>
    <row r="87" s="119" customFormat="1" x14ac:dyDescent="0.3"/>
    <row r="88" s="119" customFormat="1" x14ac:dyDescent="0.3"/>
    <row r="89" s="119" customFormat="1" x14ac:dyDescent="0.3"/>
    <row r="90" s="119" customFormat="1" x14ac:dyDescent="0.3"/>
    <row r="91" s="119" customFormat="1" x14ac:dyDescent="0.3"/>
    <row r="92" s="119" customFormat="1" x14ac:dyDescent="0.3"/>
    <row r="93" s="119" customFormat="1" x14ac:dyDescent="0.3"/>
    <row r="94" s="119" customFormat="1" x14ac:dyDescent="0.3"/>
    <row r="95" s="119" customFormat="1" x14ac:dyDescent="0.3"/>
    <row r="96" s="119" customFormat="1" x14ac:dyDescent="0.3"/>
    <row r="97" s="119" customFormat="1" x14ac:dyDescent="0.3"/>
    <row r="98" s="119" customFormat="1" x14ac:dyDescent="0.3"/>
    <row r="99" s="119" customFormat="1" x14ac:dyDescent="0.3"/>
    <row r="100" s="119" customFormat="1" x14ac:dyDescent="0.3"/>
    <row r="101" s="119" customFormat="1" x14ac:dyDescent="0.3"/>
    <row r="102" s="119" customFormat="1" x14ac:dyDescent="0.3"/>
    <row r="103" s="119" customFormat="1" x14ac:dyDescent="0.3"/>
    <row r="104" s="119" customFormat="1" x14ac:dyDescent="0.3"/>
    <row r="105" s="119" customFormat="1" x14ac:dyDescent="0.3"/>
    <row r="106" s="119" customFormat="1" x14ac:dyDescent="0.3"/>
    <row r="107" s="119" customFormat="1" x14ac:dyDescent="0.3"/>
    <row r="108" s="119" customFormat="1" x14ac:dyDescent="0.3"/>
    <row r="109" s="119" customFormat="1" x14ac:dyDescent="0.3"/>
    <row r="110" s="119" customFormat="1" x14ac:dyDescent="0.3"/>
    <row r="111" s="119" customFormat="1" x14ac:dyDescent="0.3"/>
    <row r="112" s="119" customFormat="1" x14ac:dyDescent="0.3"/>
    <row r="113" s="119" customFormat="1" x14ac:dyDescent="0.3"/>
    <row r="114" s="119" customFormat="1" x14ac:dyDescent="0.3"/>
    <row r="115" s="119" customFormat="1" x14ac:dyDescent="0.3"/>
    <row r="116" s="119" customFormat="1" x14ac:dyDescent="0.3"/>
    <row r="117" s="119" customFormat="1" x14ac:dyDescent="0.3"/>
    <row r="118" s="119" customFormat="1" x14ac:dyDescent="0.3"/>
    <row r="119" s="119" customFormat="1" x14ac:dyDescent="0.3"/>
    <row r="120" s="119" customFormat="1" x14ac:dyDescent="0.3"/>
    <row r="121" s="119" customFormat="1" x14ac:dyDescent="0.3"/>
    <row r="122" s="119" customFormat="1" x14ac:dyDescent="0.3"/>
    <row r="123" s="119" customFormat="1" x14ac:dyDescent="0.3"/>
    <row r="124" s="119" customFormat="1" x14ac:dyDescent="0.3"/>
    <row r="125" s="119" customFormat="1" x14ac:dyDescent="0.3"/>
    <row r="126" s="119" customFormat="1" x14ac:dyDescent="0.3"/>
    <row r="127" s="119" customFormat="1" x14ac:dyDescent="0.3"/>
    <row r="128" s="119" customFormat="1" x14ac:dyDescent="0.3"/>
    <row r="129" s="119" customFormat="1" x14ac:dyDescent="0.3"/>
    <row r="130" s="119" customFormat="1" x14ac:dyDescent="0.3"/>
    <row r="131" s="119" customFormat="1" x14ac:dyDescent="0.3"/>
    <row r="132" s="119" customFormat="1" x14ac:dyDescent="0.3"/>
    <row r="133" s="119" customFormat="1" x14ac:dyDescent="0.3"/>
    <row r="134" s="119" customFormat="1" x14ac:dyDescent="0.3"/>
    <row r="135" s="119" customFormat="1" x14ac:dyDescent="0.3"/>
    <row r="136" s="119" customFormat="1" x14ac:dyDescent="0.3"/>
    <row r="137" s="119" customFormat="1" x14ac:dyDescent="0.3"/>
    <row r="138" s="119" customFormat="1" x14ac:dyDescent="0.3"/>
    <row r="139" s="119" customFormat="1" x14ac:dyDescent="0.3"/>
    <row r="140" s="119" customFormat="1" x14ac:dyDescent="0.3"/>
    <row r="141" s="119" customFormat="1" x14ac:dyDescent="0.3"/>
    <row r="142" s="119" customFormat="1" x14ac:dyDescent="0.3"/>
    <row r="143" s="119" customFormat="1" x14ac:dyDescent="0.3"/>
    <row r="144" s="119" customFormat="1" x14ac:dyDescent="0.3"/>
    <row r="145" s="119" customFormat="1" x14ac:dyDescent="0.3"/>
    <row r="146" s="119" customFormat="1" x14ac:dyDescent="0.3"/>
    <row r="147" s="119" customFormat="1" x14ac:dyDescent="0.3"/>
    <row r="148" s="119" customFormat="1" x14ac:dyDescent="0.3"/>
    <row r="149" s="119" customFormat="1" x14ac:dyDescent="0.3"/>
    <row r="150" s="119" customFormat="1" x14ac:dyDescent="0.3"/>
    <row r="151" s="119" customFormat="1" x14ac:dyDescent="0.3"/>
    <row r="152" s="119" customFormat="1" x14ac:dyDescent="0.3"/>
    <row r="153" s="119" customFormat="1" x14ac:dyDescent="0.3"/>
    <row r="154" s="119" customFormat="1" x14ac:dyDescent="0.3"/>
    <row r="155" s="119" customFormat="1" x14ac:dyDescent="0.3"/>
    <row r="156" s="119" customFormat="1" x14ac:dyDescent="0.3"/>
    <row r="157" s="119" customFormat="1" x14ac:dyDescent="0.3"/>
    <row r="158" s="119" customFormat="1" x14ac:dyDescent="0.3"/>
    <row r="159" s="119" customFormat="1" x14ac:dyDescent="0.3"/>
    <row r="160" s="119" customFormat="1" x14ac:dyDescent="0.3"/>
    <row r="161" s="119" customFormat="1" x14ac:dyDescent="0.3"/>
    <row r="162" s="119" customFormat="1" x14ac:dyDescent="0.3"/>
    <row r="163" s="119" customFormat="1" x14ac:dyDescent="0.3"/>
    <row r="164" s="119" customFormat="1" x14ac:dyDescent="0.3"/>
    <row r="165" s="119" customFormat="1" x14ac:dyDescent="0.3"/>
    <row r="166" s="119" customFormat="1" x14ac:dyDescent="0.3"/>
    <row r="167" s="119" customFormat="1" x14ac:dyDescent="0.3"/>
    <row r="168" s="119" customFormat="1" x14ac:dyDescent="0.3"/>
    <row r="169" s="119" customFormat="1" x14ac:dyDescent="0.3"/>
    <row r="170" s="119" customFormat="1" x14ac:dyDescent="0.3"/>
    <row r="171" s="119" customFormat="1" x14ac:dyDescent="0.3"/>
    <row r="172" s="119" customFormat="1" x14ac:dyDescent="0.3"/>
    <row r="173" s="119" customFormat="1" x14ac:dyDescent="0.3"/>
    <row r="174" s="119" customFormat="1" x14ac:dyDescent="0.3"/>
    <row r="175" s="119" customFormat="1" x14ac:dyDescent="0.3"/>
    <row r="176" s="119" customFormat="1" x14ac:dyDescent="0.3"/>
    <row r="177" s="119" customFormat="1" x14ac:dyDescent="0.3"/>
    <row r="178" s="119" customFormat="1" x14ac:dyDescent="0.3"/>
    <row r="179" s="119" customFormat="1" x14ac:dyDescent="0.3"/>
    <row r="180" s="119" customFormat="1" x14ac:dyDescent="0.3"/>
    <row r="181" s="119" customFormat="1" x14ac:dyDescent="0.3"/>
    <row r="182" s="119" customFormat="1" x14ac:dyDescent="0.3"/>
    <row r="183" s="119" customFormat="1" x14ac:dyDescent="0.3"/>
    <row r="184" s="119" customFormat="1" x14ac:dyDescent="0.3"/>
    <row r="185" s="119" customFormat="1" x14ac:dyDescent="0.3"/>
    <row r="186" s="119" customFormat="1" x14ac:dyDescent="0.3"/>
    <row r="187" s="119" customFormat="1" x14ac:dyDescent="0.3"/>
    <row r="188" s="119" customFormat="1" x14ac:dyDescent="0.3"/>
    <row r="189" s="119" customFormat="1" x14ac:dyDescent="0.3"/>
    <row r="190" s="119" customFormat="1" x14ac:dyDescent="0.3"/>
    <row r="191" s="119" customFormat="1" x14ac:dyDescent="0.3"/>
    <row r="192" s="119" customFormat="1" x14ac:dyDescent="0.3"/>
    <row r="193" s="119" customFormat="1" x14ac:dyDescent="0.3"/>
    <row r="194" s="119" customFormat="1" x14ac:dyDescent="0.3"/>
    <row r="195" s="119" customFormat="1" x14ac:dyDescent="0.3"/>
    <row r="196" s="119" customFormat="1" x14ac:dyDescent="0.3"/>
    <row r="197" s="119" customFormat="1" x14ac:dyDescent="0.3"/>
    <row r="198" s="119" customFormat="1" x14ac:dyDescent="0.3"/>
    <row r="199" s="119" customFormat="1" x14ac:dyDescent="0.3"/>
    <row r="200" s="119" customFormat="1" x14ac:dyDescent="0.3"/>
    <row r="201" s="119" customFormat="1" x14ac:dyDescent="0.3"/>
    <row r="202" s="119" customFormat="1" x14ac:dyDescent="0.3"/>
    <row r="203" s="119" customFormat="1" x14ac:dyDescent="0.3"/>
    <row r="204" s="119" customFormat="1" x14ac:dyDescent="0.3"/>
    <row r="205" s="119" customFormat="1" x14ac:dyDescent="0.3"/>
    <row r="206" s="119" customFormat="1" x14ac:dyDescent="0.3"/>
    <row r="207" s="119" customFormat="1" x14ac:dyDescent="0.3"/>
    <row r="208" s="119" customFormat="1" x14ac:dyDescent="0.3"/>
    <row r="209" s="119" customFormat="1" x14ac:dyDescent="0.3"/>
    <row r="210" s="119" customFormat="1" x14ac:dyDescent="0.3"/>
    <row r="211" s="119" customFormat="1" x14ac:dyDescent="0.3"/>
    <row r="212" s="119" customFormat="1" x14ac:dyDescent="0.3"/>
    <row r="213" s="119" customFormat="1" x14ac:dyDescent="0.3"/>
    <row r="214" s="119" customFormat="1" x14ac:dyDescent="0.3"/>
    <row r="215" s="119" customFormat="1" x14ac:dyDescent="0.3"/>
    <row r="216" s="119" customFormat="1" x14ac:dyDescent="0.3"/>
    <row r="217" s="119" customFormat="1" x14ac:dyDescent="0.3"/>
    <row r="218" s="119" customFormat="1" x14ac:dyDescent="0.3"/>
    <row r="219" s="119" customFormat="1" x14ac:dyDescent="0.3"/>
    <row r="220" s="119" customFormat="1" x14ac:dyDescent="0.3"/>
    <row r="221" s="119" customFormat="1" x14ac:dyDescent="0.3"/>
    <row r="222" s="119" customFormat="1" x14ac:dyDescent="0.3"/>
    <row r="223" s="119" customFormat="1" x14ac:dyDescent="0.3"/>
    <row r="224" s="119" customFormat="1" x14ac:dyDescent="0.3"/>
    <row r="225" s="119" customFormat="1" x14ac:dyDescent="0.3"/>
    <row r="226" s="119" customFormat="1" x14ac:dyDescent="0.3"/>
    <row r="227" s="119" customFormat="1" x14ac:dyDescent="0.3"/>
    <row r="228" s="119" customFormat="1" x14ac:dyDescent="0.3"/>
    <row r="229" s="119" customFormat="1" x14ac:dyDescent="0.3"/>
    <row r="230" s="119" customFormat="1" x14ac:dyDescent="0.3"/>
    <row r="231" s="119" customFormat="1" x14ac:dyDescent="0.3"/>
    <row r="232" s="119" customFormat="1" x14ac:dyDescent="0.3"/>
    <row r="233" s="119" customFormat="1" x14ac:dyDescent="0.3"/>
    <row r="234" s="119" customFormat="1" x14ac:dyDescent="0.3"/>
    <row r="235" s="119" customFormat="1" x14ac:dyDescent="0.3"/>
    <row r="236" s="119" customFormat="1" x14ac:dyDescent="0.3"/>
    <row r="237" s="119" customFormat="1" x14ac:dyDescent="0.3"/>
    <row r="238" s="119" customFormat="1" x14ac:dyDescent="0.3"/>
    <row r="239" s="119" customFormat="1" x14ac:dyDescent="0.3"/>
    <row r="240" s="119" customFormat="1" x14ac:dyDescent="0.3"/>
    <row r="241" s="119" customFormat="1" x14ac:dyDescent="0.3"/>
    <row r="242" s="119" customFormat="1" x14ac:dyDescent="0.3"/>
    <row r="243" s="119" customFormat="1" x14ac:dyDescent="0.3"/>
    <row r="244" s="119" customFormat="1" x14ac:dyDescent="0.3"/>
    <row r="245" s="119" customFormat="1" x14ac:dyDescent="0.3"/>
    <row r="246" s="119" customFormat="1" x14ac:dyDescent="0.3"/>
    <row r="247" s="119" customFormat="1" x14ac:dyDescent="0.3"/>
    <row r="248" s="119" customFormat="1" x14ac:dyDescent="0.3"/>
    <row r="249" s="119" customFormat="1" x14ac:dyDescent="0.3"/>
    <row r="250" s="119" customFormat="1" x14ac:dyDescent="0.3"/>
    <row r="251" s="119" customFormat="1" x14ac:dyDescent="0.3"/>
    <row r="252" s="119" customFormat="1" x14ac:dyDescent="0.3"/>
    <row r="253" s="119" customFormat="1" x14ac:dyDescent="0.3"/>
    <row r="254" s="119" customFormat="1" x14ac:dyDescent="0.3"/>
    <row r="255" s="119" customFormat="1" x14ac:dyDescent="0.3"/>
    <row r="256" s="119" customFormat="1" x14ac:dyDescent="0.3"/>
    <row r="257" s="119" customFormat="1" x14ac:dyDescent="0.3"/>
    <row r="258" s="119" customFormat="1" x14ac:dyDescent="0.3"/>
    <row r="259" s="119" customFormat="1" x14ac:dyDescent="0.3"/>
    <row r="260" s="119" customFormat="1" x14ac:dyDescent="0.3"/>
    <row r="261" s="119" customFormat="1" x14ac:dyDescent="0.3"/>
    <row r="262" s="119" customFormat="1" x14ac:dyDescent="0.3"/>
    <row r="263" s="119" customFormat="1" x14ac:dyDescent="0.3"/>
    <row r="264" s="119" customFormat="1" x14ac:dyDescent="0.3"/>
    <row r="265" s="119" customFormat="1" x14ac:dyDescent="0.3"/>
    <row r="266" s="119" customFormat="1" x14ac:dyDescent="0.3"/>
    <row r="267" s="119" customFormat="1" x14ac:dyDescent="0.3"/>
    <row r="268" s="119" customFormat="1" x14ac:dyDescent="0.3"/>
    <row r="269" s="119" customFormat="1" x14ac:dyDescent="0.3"/>
    <row r="270" s="119" customFormat="1" x14ac:dyDescent="0.3"/>
    <row r="271" s="119" customFormat="1" x14ac:dyDescent="0.3"/>
    <row r="272" s="119" customFormat="1" x14ac:dyDescent="0.3"/>
    <row r="273" s="119" customFormat="1" x14ac:dyDescent="0.3"/>
    <row r="274" s="119" customFormat="1" x14ac:dyDescent="0.3"/>
    <row r="275" s="119" customFormat="1" x14ac:dyDescent="0.3"/>
    <row r="276" s="119" customFormat="1" x14ac:dyDescent="0.3"/>
    <row r="277" s="119" customFormat="1" x14ac:dyDescent="0.3"/>
    <row r="278" s="119" customFormat="1" x14ac:dyDescent="0.3"/>
    <row r="279" s="119" customFormat="1" x14ac:dyDescent="0.3"/>
    <row r="280" s="119" customFormat="1" x14ac:dyDescent="0.3"/>
    <row r="281" s="119" customFormat="1" x14ac:dyDescent="0.3"/>
    <row r="282" s="119" customFormat="1" x14ac:dyDescent="0.3"/>
    <row r="283" s="119" customFormat="1" x14ac:dyDescent="0.3"/>
    <row r="284" s="119" customFormat="1" x14ac:dyDescent="0.3"/>
    <row r="285" s="119" customFormat="1" x14ac:dyDescent="0.3"/>
    <row r="286" s="119" customFormat="1" x14ac:dyDescent="0.3"/>
    <row r="287" s="119" customFormat="1" x14ac:dyDescent="0.3"/>
    <row r="288" s="119" customFormat="1" x14ac:dyDescent="0.3"/>
    <row r="289" s="119" customFormat="1" x14ac:dyDescent="0.3"/>
    <row r="290" s="119" customFormat="1" x14ac:dyDescent="0.3"/>
    <row r="291" s="119" customFormat="1" x14ac:dyDescent="0.3"/>
    <row r="292" s="119" customFormat="1" x14ac:dyDescent="0.3"/>
    <row r="293" s="119" customFormat="1" x14ac:dyDescent="0.3"/>
    <row r="294" s="119" customFormat="1" x14ac:dyDescent="0.3"/>
    <row r="295" s="119" customFormat="1" x14ac:dyDescent="0.3"/>
    <row r="296" s="119" customFormat="1" x14ac:dyDescent="0.3"/>
    <row r="297" s="119" customFormat="1" x14ac:dyDescent="0.3"/>
    <row r="298" s="119" customFormat="1" x14ac:dyDescent="0.3"/>
    <row r="299" s="119" customFormat="1" x14ac:dyDescent="0.3"/>
    <row r="300" s="119" customFormat="1" x14ac:dyDescent="0.3"/>
    <row r="301" s="119" customFormat="1" x14ac:dyDescent="0.3"/>
    <row r="302" s="119" customFormat="1" x14ac:dyDescent="0.3"/>
    <row r="303" s="119" customFormat="1" x14ac:dyDescent="0.3"/>
    <row r="304" s="119" customFormat="1" x14ac:dyDescent="0.3"/>
    <row r="305" s="119" customFormat="1" x14ac:dyDescent="0.3"/>
    <row r="306" s="119" customFormat="1" x14ac:dyDescent="0.3"/>
    <row r="307" s="119" customFormat="1" x14ac:dyDescent="0.3"/>
    <row r="308" s="119" customFormat="1" x14ac:dyDescent="0.3"/>
    <row r="309" s="119" customFormat="1" x14ac:dyDescent="0.3"/>
    <row r="310" s="119" customFormat="1" x14ac:dyDescent="0.3"/>
    <row r="311" s="119" customFormat="1" x14ac:dyDescent="0.3"/>
    <row r="312" s="119" customFormat="1" x14ac:dyDescent="0.3"/>
    <row r="313" s="119" customFormat="1" x14ac:dyDescent="0.3"/>
    <row r="314" s="119" customFormat="1" x14ac:dyDescent="0.3"/>
    <row r="315" s="119" customFormat="1" x14ac:dyDescent="0.3"/>
    <row r="316" s="119" customFormat="1" x14ac:dyDescent="0.3"/>
    <row r="317" s="119" customFormat="1" x14ac:dyDescent="0.3"/>
    <row r="318" s="119" customFormat="1" x14ac:dyDescent="0.3"/>
    <row r="319" s="119" customFormat="1" x14ac:dyDescent="0.3"/>
    <row r="320" s="119" customFormat="1" x14ac:dyDescent="0.3"/>
    <row r="321" s="119" customFormat="1" x14ac:dyDescent="0.3"/>
    <row r="322" s="119" customFormat="1" x14ac:dyDescent="0.3"/>
    <row r="323" s="119" customFormat="1" x14ac:dyDescent="0.3"/>
    <row r="324" s="119" customFormat="1" x14ac:dyDescent="0.3"/>
    <row r="325" s="119" customFormat="1" x14ac:dyDescent="0.3"/>
    <row r="326" s="119" customFormat="1" x14ac:dyDescent="0.3"/>
    <row r="327" s="119" customFormat="1" x14ac:dyDescent="0.3"/>
    <row r="328" s="119" customFormat="1" x14ac:dyDescent="0.3"/>
    <row r="329" s="119" customFormat="1" x14ac:dyDescent="0.3"/>
    <row r="330" s="119" customFormat="1" x14ac:dyDescent="0.3"/>
    <row r="331" s="119" customFormat="1" x14ac:dyDescent="0.3"/>
    <row r="332" s="119" customFormat="1" x14ac:dyDescent="0.3"/>
    <row r="333" s="119" customFormat="1" x14ac:dyDescent="0.3"/>
    <row r="334" s="119" customFormat="1" x14ac:dyDescent="0.3"/>
    <row r="335" s="119" customFormat="1" x14ac:dyDescent="0.3"/>
    <row r="336" s="119" customFormat="1" x14ac:dyDescent="0.3"/>
    <row r="337" s="119" customFormat="1" x14ac:dyDescent="0.3"/>
    <row r="338" s="119" customFormat="1" x14ac:dyDescent="0.3"/>
    <row r="339" s="119" customFormat="1" x14ac:dyDescent="0.3"/>
    <row r="340" s="119" customFormat="1" x14ac:dyDescent="0.3"/>
    <row r="341" s="119" customFormat="1" x14ac:dyDescent="0.3"/>
    <row r="342" s="119" customFormat="1" x14ac:dyDescent="0.3"/>
    <row r="343" s="119" customFormat="1" x14ac:dyDescent="0.3"/>
    <row r="344" s="119" customFormat="1" x14ac:dyDescent="0.3"/>
    <row r="345" s="119" customFormat="1" x14ac:dyDescent="0.3"/>
    <row r="346" s="119" customFormat="1" x14ac:dyDescent="0.3"/>
    <row r="347" s="119" customFormat="1" x14ac:dyDescent="0.3"/>
    <row r="348" s="119" customFormat="1" x14ac:dyDescent="0.3"/>
    <row r="349" s="119" customFormat="1" x14ac:dyDescent="0.3"/>
    <row r="350" s="119" customFormat="1" x14ac:dyDescent="0.3"/>
    <row r="351" s="119" customFormat="1" x14ac:dyDescent="0.3"/>
    <row r="352" s="119" customFormat="1" x14ac:dyDescent="0.3"/>
    <row r="353" s="119" customFormat="1" x14ac:dyDescent="0.3"/>
    <row r="354" s="119" customFormat="1" x14ac:dyDescent="0.3"/>
  </sheetData>
  <mergeCells count="1">
    <mergeCell ref="B2:D2"/>
  </mergeCells>
  <hyperlinks>
    <hyperlink ref="D8" r:id="rId1"/>
  </hyperlinks>
  <pageMargins left="0.7" right="0.7" top="0.78740157499999996" bottom="0.78740157499999996" header="0.3" footer="0.3"/>
  <pageSetup paperSize="9"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11"/>
  <sheetViews>
    <sheetView topLeftCell="A4" zoomScaleNormal="100" workbookViewId="0">
      <selection activeCell="D9" sqref="D9"/>
    </sheetView>
  </sheetViews>
  <sheetFormatPr baseColWidth="10" defaultColWidth="11.453125" defaultRowHeight="15" x14ac:dyDescent="0.3"/>
  <cols>
    <col min="1" max="1" width="3.7265625" style="189" customWidth="1"/>
    <col min="2" max="2" width="3.54296875" style="189" customWidth="1"/>
    <col min="3" max="3" width="48.453125" style="192" customWidth="1"/>
    <col min="4" max="4" width="94.1796875" style="192" customWidth="1"/>
    <col min="5" max="5" width="34.54296875" style="192" customWidth="1"/>
    <col min="6" max="6" width="29.453125" style="218" customWidth="1"/>
    <col min="7" max="7" width="3.54296875" style="192" customWidth="1"/>
    <col min="8" max="32" width="11.453125" style="189"/>
    <col min="33" max="16384" width="11.453125" style="193"/>
  </cols>
  <sheetData>
    <row r="1" spans="1:32" s="189" customFormat="1" ht="17.25" customHeight="1" x14ac:dyDescent="0.3">
      <c r="C1" s="196"/>
      <c r="D1" s="190"/>
      <c r="E1" s="190"/>
      <c r="F1" s="213"/>
      <c r="G1" s="190"/>
    </row>
    <row r="2" spans="1:32" s="189" customFormat="1" ht="27" customHeight="1" x14ac:dyDescent="0.3">
      <c r="B2" s="200"/>
      <c r="C2" s="246" t="s">
        <v>275</v>
      </c>
      <c r="D2" s="246"/>
      <c r="E2" s="246"/>
      <c r="F2" s="246"/>
      <c r="G2" s="202"/>
    </row>
    <row r="3" spans="1:32" s="189" customFormat="1" ht="25.5" customHeight="1" x14ac:dyDescent="0.3">
      <c r="B3" s="200"/>
      <c r="C3" s="201"/>
      <c r="D3" s="201"/>
      <c r="E3" s="199"/>
      <c r="F3" s="214"/>
      <c r="G3" s="199"/>
    </row>
    <row r="4" spans="1:32" s="189" customFormat="1" x14ac:dyDescent="0.3">
      <c r="B4" s="200"/>
      <c r="C4" s="199" t="s">
        <v>315</v>
      </c>
      <c r="D4" s="199" t="s">
        <v>283</v>
      </c>
      <c r="E4" s="199"/>
      <c r="F4" s="214"/>
      <c r="G4" s="199"/>
    </row>
    <row r="5" spans="1:32" x14ac:dyDescent="0.3">
      <c r="B5" s="200"/>
      <c r="C5" s="199"/>
      <c r="D5" s="247" t="s">
        <v>313</v>
      </c>
      <c r="E5" s="247"/>
      <c r="F5" s="214"/>
      <c r="G5" s="199"/>
    </row>
    <row r="6" spans="1:32" x14ac:dyDescent="0.3">
      <c r="B6" s="200"/>
      <c r="C6" s="199"/>
      <c r="D6" s="199" t="s">
        <v>314</v>
      </c>
      <c r="E6" s="199"/>
      <c r="F6" s="214"/>
      <c r="G6" s="199"/>
    </row>
    <row r="7" spans="1:32" ht="33.75" customHeight="1" x14ac:dyDescent="0.3">
      <c r="B7" s="200"/>
      <c r="C7" s="199"/>
      <c r="D7" s="199"/>
      <c r="E7" s="199"/>
      <c r="F7" s="214"/>
      <c r="G7" s="199"/>
    </row>
    <row r="8" spans="1:32" s="195" customFormat="1" x14ac:dyDescent="0.3">
      <c r="A8" s="194"/>
      <c r="B8" s="208"/>
      <c r="C8" s="211" t="s">
        <v>284</v>
      </c>
      <c r="D8" s="211" t="s">
        <v>286</v>
      </c>
      <c r="E8" s="211" t="s">
        <v>287</v>
      </c>
      <c r="F8" s="215" t="s">
        <v>285</v>
      </c>
      <c r="G8" s="206"/>
      <c r="H8" s="189"/>
      <c r="I8" s="194"/>
      <c r="J8" s="194"/>
      <c r="K8" s="194"/>
      <c r="L8" s="194"/>
      <c r="M8" s="194"/>
      <c r="N8" s="194"/>
      <c r="O8" s="194"/>
      <c r="P8" s="194"/>
      <c r="Q8" s="194"/>
      <c r="R8" s="194"/>
      <c r="S8" s="194"/>
      <c r="T8" s="194"/>
      <c r="U8" s="194"/>
      <c r="V8" s="194"/>
      <c r="W8" s="194"/>
      <c r="X8" s="194"/>
      <c r="Y8" s="194"/>
      <c r="Z8" s="194"/>
      <c r="AA8" s="194"/>
      <c r="AB8" s="194"/>
      <c r="AC8" s="194"/>
      <c r="AD8" s="194"/>
      <c r="AE8" s="194"/>
      <c r="AF8" s="194"/>
    </row>
    <row r="9" spans="1:32" ht="135" x14ac:dyDescent="0.3">
      <c r="B9" s="200"/>
      <c r="C9" s="197" t="s">
        <v>320</v>
      </c>
      <c r="D9" s="198" t="s">
        <v>325</v>
      </c>
      <c r="E9" s="197"/>
      <c r="F9" s="198" t="s">
        <v>292</v>
      </c>
      <c r="G9" s="199"/>
    </row>
    <row r="10" spans="1:32" ht="75" x14ac:dyDescent="0.3">
      <c r="B10" s="200"/>
      <c r="C10" s="197" t="s">
        <v>377</v>
      </c>
      <c r="D10" s="198" t="s">
        <v>379</v>
      </c>
      <c r="E10" s="197"/>
      <c r="F10" s="197"/>
      <c r="G10" s="199"/>
    </row>
    <row r="11" spans="1:32" ht="45" x14ac:dyDescent="0.3">
      <c r="B11" s="200"/>
      <c r="C11" s="197" t="s">
        <v>378</v>
      </c>
      <c r="D11" s="198" t="s">
        <v>376</v>
      </c>
      <c r="E11" s="197"/>
      <c r="F11" s="197"/>
      <c r="G11" s="199"/>
    </row>
    <row r="12" spans="1:32" x14ac:dyDescent="0.3">
      <c r="B12" s="200"/>
      <c r="C12" s="199"/>
      <c r="D12" s="241"/>
      <c r="E12" s="199"/>
      <c r="F12" s="214"/>
      <c r="G12" s="199"/>
    </row>
    <row r="13" spans="1:32" ht="30" x14ac:dyDescent="0.3">
      <c r="B13" s="200"/>
      <c r="C13" s="197" t="s">
        <v>271</v>
      </c>
      <c r="D13" s="197" t="s">
        <v>293</v>
      </c>
      <c r="E13" s="197" t="s">
        <v>288</v>
      </c>
      <c r="F13" s="216"/>
      <c r="G13" s="199"/>
    </row>
    <row r="14" spans="1:32" ht="48" x14ac:dyDescent="0.3">
      <c r="B14" s="200"/>
      <c r="C14" s="197" t="s">
        <v>321</v>
      </c>
      <c r="D14" s="197" t="s">
        <v>326</v>
      </c>
      <c r="E14" s="197" t="s">
        <v>289</v>
      </c>
      <c r="F14" s="216"/>
      <c r="G14" s="199"/>
    </row>
    <row r="15" spans="1:32" ht="60" x14ac:dyDescent="0.3">
      <c r="B15" s="200"/>
      <c r="C15" s="197" t="s">
        <v>316</v>
      </c>
      <c r="D15" s="212" t="s">
        <v>327</v>
      </c>
      <c r="E15" s="197" t="s">
        <v>290</v>
      </c>
      <c r="F15" s="217" t="s">
        <v>217</v>
      </c>
      <c r="G15" s="199"/>
    </row>
    <row r="16" spans="1:32" ht="45" x14ac:dyDescent="0.3">
      <c r="B16" s="200"/>
      <c r="C16" s="197" t="s">
        <v>317</v>
      </c>
      <c r="D16" s="197" t="s">
        <v>328</v>
      </c>
      <c r="E16" s="197"/>
      <c r="F16" s="216" t="s">
        <v>291</v>
      </c>
      <c r="G16" s="207"/>
    </row>
    <row r="17" spans="2:8" x14ac:dyDescent="0.3">
      <c r="B17" s="200"/>
      <c r="C17" s="199"/>
      <c r="D17" s="199"/>
      <c r="E17" s="199"/>
      <c r="F17" s="214"/>
      <c r="G17" s="199"/>
    </row>
    <row r="18" spans="2:8" ht="51" customHeight="1" x14ac:dyDescent="0.3">
      <c r="B18" s="200"/>
      <c r="C18" s="197" t="s">
        <v>219</v>
      </c>
      <c r="D18" s="197" t="s">
        <v>294</v>
      </c>
      <c r="E18" s="203"/>
      <c r="F18" s="216" t="s">
        <v>291</v>
      </c>
      <c r="G18" s="207"/>
      <c r="H18" s="190" t="s">
        <v>295</v>
      </c>
    </row>
    <row r="19" spans="2:8" ht="45" x14ac:dyDescent="0.3">
      <c r="B19" s="200"/>
      <c r="C19" s="197" t="s">
        <v>267</v>
      </c>
      <c r="D19" s="197" t="s">
        <v>330</v>
      </c>
      <c r="E19" s="197"/>
      <c r="F19" s="216" t="s">
        <v>329</v>
      </c>
      <c r="G19" s="199"/>
    </row>
    <row r="20" spans="2:8" ht="18" x14ac:dyDescent="0.3">
      <c r="B20" s="200"/>
      <c r="C20" s="197" t="s">
        <v>331</v>
      </c>
      <c r="D20" s="197" t="s">
        <v>296</v>
      </c>
      <c r="E20" s="197"/>
      <c r="F20" s="216"/>
      <c r="G20" s="199"/>
    </row>
    <row r="21" spans="2:8" ht="48" x14ac:dyDescent="0.3">
      <c r="B21" s="200"/>
      <c r="C21" s="197" t="s">
        <v>276</v>
      </c>
      <c r="D21" s="197" t="s">
        <v>332</v>
      </c>
      <c r="E21" s="197" t="s">
        <v>297</v>
      </c>
      <c r="F21" s="216"/>
      <c r="G21" s="199"/>
    </row>
    <row r="22" spans="2:8" ht="48" x14ac:dyDescent="0.3">
      <c r="B22" s="200"/>
      <c r="C22" s="197" t="s">
        <v>277</v>
      </c>
      <c r="D22" s="197" t="s">
        <v>333</v>
      </c>
      <c r="E22" s="197" t="s">
        <v>297</v>
      </c>
      <c r="F22" s="216"/>
      <c r="G22" s="199"/>
    </row>
    <row r="23" spans="2:8" ht="46.5" customHeight="1" x14ac:dyDescent="0.3">
      <c r="B23" s="200"/>
      <c r="C23" s="197" t="s">
        <v>278</v>
      </c>
      <c r="D23" s="197" t="s">
        <v>318</v>
      </c>
      <c r="E23" s="197" t="s">
        <v>298</v>
      </c>
      <c r="F23" s="216"/>
      <c r="G23" s="199"/>
    </row>
    <row r="24" spans="2:8" ht="45" x14ac:dyDescent="0.3">
      <c r="B24" s="200"/>
      <c r="C24" s="197" t="s">
        <v>279</v>
      </c>
      <c r="D24" s="197" t="s">
        <v>334</v>
      </c>
      <c r="E24" s="197" t="s">
        <v>299</v>
      </c>
      <c r="F24" s="216"/>
      <c r="G24" s="199"/>
    </row>
    <row r="25" spans="2:8" x14ac:dyDescent="0.3">
      <c r="B25" s="200"/>
      <c r="C25" s="191"/>
      <c r="D25" s="191"/>
      <c r="E25" s="191"/>
      <c r="G25" s="199"/>
    </row>
    <row r="26" spans="2:8" ht="30" x14ac:dyDescent="0.3">
      <c r="B26" s="200"/>
      <c r="C26" s="204" t="s">
        <v>307</v>
      </c>
      <c r="D26" s="197" t="s">
        <v>335</v>
      </c>
      <c r="E26" s="197" t="s">
        <v>308</v>
      </c>
      <c r="F26" s="216"/>
      <c r="G26" s="199"/>
    </row>
    <row r="27" spans="2:8" ht="30" x14ac:dyDescent="0.3">
      <c r="B27" s="200"/>
      <c r="C27" s="197" t="s">
        <v>323</v>
      </c>
      <c r="D27" s="197" t="s">
        <v>336</v>
      </c>
      <c r="E27" s="197" t="s">
        <v>324</v>
      </c>
      <c r="F27" s="216"/>
      <c r="G27" s="199"/>
    </row>
    <row r="28" spans="2:8" x14ac:dyDescent="0.3">
      <c r="B28" s="200"/>
      <c r="C28" s="199"/>
      <c r="D28" s="199"/>
      <c r="E28" s="205"/>
      <c r="F28" s="214"/>
      <c r="G28" s="199"/>
    </row>
    <row r="29" spans="2:8" ht="30" x14ac:dyDescent="0.3">
      <c r="B29" s="200"/>
      <c r="C29" s="219" t="s">
        <v>300</v>
      </c>
      <c r="D29" s="197"/>
      <c r="E29" s="197"/>
      <c r="F29" s="216"/>
      <c r="G29" s="199"/>
    </row>
    <row r="30" spans="2:8" ht="48" x14ac:dyDescent="0.3">
      <c r="B30" s="200"/>
      <c r="C30" s="197" t="s">
        <v>305</v>
      </c>
      <c r="D30" s="197" t="s">
        <v>319</v>
      </c>
      <c r="E30" s="197" t="s">
        <v>306</v>
      </c>
      <c r="F30" s="216"/>
      <c r="G30" s="199"/>
    </row>
    <row r="31" spans="2:8" ht="60" x14ac:dyDescent="0.3">
      <c r="B31" s="200"/>
      <c r="C31" s="197" t="s">
        <v>280</v>
      </c>
      <c r="D31" s="197" t="s">
        <v>338</v>
      </c>
      <c r="E31" s="197" t="s">
        <v>301</v>
      </c>
      <c r="F31" s="216"/>
      <c r="G31" s="199"/>
    </row>
    <row r="32" spans="2:8" ht="30" x14ac:dyDescent="0.3">
      <c r="B32" s="200"/>
      <c r="C32" s="197" t="s">
        <v>281</v>
      </c>
      <c r="D32" s="197" t="s">
        <v>302</v>
      </c>
      <c r="E32" s="197" t="s">
        <v>303</v>
      </c>
      <c r="F32" s="216"/>
      <c r="G32" s="199"/>
    </row>
    <row r="33" spans="2:7" ht="60" x14ac:dyDescent="0.3">
      <c r="B33" s="200"/>
      <c r="C33" s="197" t="s">
        <v>282</v>
      </c>
      <c r="D33" s="220" t="s">
        <v>337</v>
      </c>
      <c r="E33" s="197" t="s">
        <v>304</v>
      </c>
      <c r="F33" s="216"/>
      <c r="G33" s="199"/>
    </row>
    <row r="34" spans="2:7" x14ac:dyDescent="0.3">
      <c r="B34" s="200"/>
      <c r="C34" s="199"/>
      <c r="D34" s="199"/>
      <c r="E34" s="199"/>
      <c r="F34" s="214"/>
      <c r="G34" s="199"/>
    </row>
    <row r="35" spans="2:7" ht="30" x14ac:dyDescent="0.3">
      <c r="B35" s="200"/>
      <c r="C35" s="197" t="s">
        <v>322</v>
      </c>
      <c r="D35" s="203" t="s">
        <v>339</v>
      </c>
      <c r="E35" s="199"/>
      <c r="F35" s="214"/>
      <c r="G35" s="199"/>
    </row>
    <row r="36" spans="2:7" ht="50.15" customHeight="1" x14ac:dyDescent="0.3">
      <c r="B36" s="200"/>
      <c r="C36" s="199"/>
      <c r="D36" s="209" t="s">
        <v>205</v>
      </c>
      <c r="E36" s="200"/>
      <c r="F36" s="214"/>
      <c r="G36" s="199"/>
    </row>
    <row r="37" spans="2:7" ht="50.15" customHeight="1" x14ac:dyDescent="0.3">
      <c r="B37" s="200"/>
      <c r="C37" s="199"/>
      <c r="D37" s="210" t="s">
        <v>206</v>
      </c>
      <c r="E37" s="200"/>
      <c r="F37" s="214"/>
      <c r="G37" s="199"/>
    </row>
    <row r="38" spans="2:7" ht="50.15" customHeight="1" x14ac:dyDescent="0.3">
      <c r="B38" s="200"/>
      <c r="C38" s="199"/>
      <c r="D38" s="210" t="s">
        <v>207</v>
      </c>
      <c r="E38" s="200"/>
      <c r="F38" s="214"/>
      <c r="G38" s="199"/>
    </row>
    <row r="39" spans="2:7" ht="50.15" customHeight="1" x14ac:dyDescent="0.3">
      <c r="B39" s="200"/>
      <c r="C39" s="199"/>
      <c r="D39" s="210" t="s">
        <v>208</v>
      </c>
      <c r="E39" s="200"/>
      <c r="F39" s="214"/>
      <c r="G39" s="199"/>
    </row>
    <row r="40" spans="2:7" ht="50.15" customHeight="1" x14ac:dyDescent="0.3">
      <c r="B40" s="200"/>
      <c r="C40" s="199"/>
      <c r="D40" s="210" t="s">
        <v>209</v>
      </c>
      <c r="E40" s="200"/>
      <c r="F40" s="214"/>
      <c r="G40" s="199"/>
    </row>
    <row r="41" spans="2:7" x14ac:dyDescent="0.3">
      <c r="B41" s="200"/>
      <c r="C41" s="203" t="s">
        <v>224</v>
      </c>
      <c r="D41" s="203" t="s">
        <v>309</v>
      </c>
      <c r="E41" s="199"/>
      <c r="F41" s="214"/>
      <c r="G41" s="199"/>
    </row>
    <row r="42" spans="2:7" ht="45" x14ac:dyDescent="0.3">
      <c r="B42" s="200"/>
      <c r="C42" s="203" t="s">
        <v>225</v>
      </c>
      <c r="D42" s="203" t="s">
        <v>310</v>
      </c>
      <c r="E42" s="199"/>
      <c r="F42" s="214"/>
      <c r="G42" s="199"/>
    </row>
    <row r="43" spans="2:7" ht="30" x14ac:dyDescent="0.3">
      <c r="B43" s="200"/>
      <c r="C43" s="203" t="s">
        <v>58</v>
      </c>
      <c r="D43" s="203" t="s">
        <v>340</v>
      </c>
      <c r="E43" s="199"/>
      <c r="F43" s="214"/>
      <c r="G43" s="199"/>
    </row>
    <row r="44" spans="2:7" x14ac:dyDescent="0.3">
      <c r="B44" s="200"/>
      <c r="C44" s="203"/>
      <c r="D44" s="203" t="s">
        <v>312</v>
      </c>
      <c r="E44" s="199"/>
      <c r="F44" s="214"/>
      <c r="G44" s="199"/>
    </row>
    <row r="45" spans="2:7" ht="45" x14ac:dyDescent="0.3">
      <c r="B45" s="200"/>
      <c r="C45" s="203" t="s">
        <v>215</v>
      </c>
      <c r="D45" s="203" t="s">
        <v>341</v>
      </c>
      <c r="E45" s="199"/>
      <c r="F45" s="214"/>
      <c r="G45" s="199"/>
    </row>
    <row r="46" spans="2:7" x14ac:dyDescent="0.3">
      <c r="B46" s="200"/>
      <c r="C46" s="199"/>
      <c r="D46" s="199"/>
      <c r="E46" s="199"/>
      <c r="F46" s="214"/>
      <c r="G46" s="199"/>
    </row>
    <row r="47" spans="2:7" s="189" customFormat="1" x14ac:dyDescent="0.3">
      <c r="C47" s="190"/>
      <c r="D47" s="190"/>
      <c r="E47" s="190"/>
      <c r="F47" s="213"/>
      <c r="G47" s="190"/>
    </row>
    <row r="48" spans="2:7" s="189" customFormat="1" x14ac:dyDescent="0.3">
      <c r="C48" s="190"/>
      <c r="D48" s="190"/>
      <c r="E48" s="190"/>
      <c r="F48" s="213"/>
      <c r="G48" s="190"/>
    </row>
    <row r="49" spans="3:7" s="189" customFormat="1" x14ac:dyDescent="0.3">
      <c r="C49" s="190"/>
      <c r="D49" s="190"/>
      <c r="E49" s="190"/>
      <c r="F49" s="213"/>
      <c r="G49" s="190"/>
    </row>
    <row r="50" spans="3:7" s="189" customFormat="1" x14ac:dyDescent="0.3">
      <c r="C50" s="190"/>
      <c r="D50" s="190"/>
      <c r="E50" s="190"/>
      <c r="F50" s="213"/>
      <c r="G50" s="190"/>
    </row>
    <row r="51" spans="3:7" s="189" customFormat="1" x14ac:dyDescent="0.3">
      <c r="C51" s="190"/>
      <c r="D51" s="190"/>
      <c r="E51" s="190"/>
      <c r="F51" s="213"/>
      <c r="G51" s="190"/>
    </row>
    <row r="52" spans="3:7" s="189" customFormat="1" x14ac:dyDescent="0.3">
      <c r="C52" s="190"/>
      <c r="D52" s="190"/>
      <c r="E52" s="190"/>
      <c r="F52" s="213"/>
      <c r="G52" s="190"/>
    </row>
    <row r="53" spans="3:7" s="189" customFormat="1" x14ac:dyDescent="0.3">
      <c r="C53" s="190"/>
      <c r="D53" s="190"/>
      <c r="E53" s="190"/>
      <c r="F53" s="213"/>
      <c r="G53" s="190"/>
    </row>
    <row r="54" spans="3:7" s="189" customFormat="1" x14ac:dyDescent="0.3">
      <c r="C54" s="190"/>
      <c r="D54" s="190"/>
      <c r="E54" s="190"/>
      <c r="F54" s="213"/>
      <c r="G54" s="190"/>
    </row>
    <row r="55" spans="3:7" s="189" customFormat="1" x14ac:dyDescent="0.3">
      <c r="C55" s="190"/>
      <c r="D55" s="190"/>
      <c r="E55" s="190"/>
      <c r="F55" s="213"/>
      <c r="G55" s="190"/>
    </row>
    <row r="56" spans="3:7" s="189" customFormat="1" x14ac:dyDescent="0.3">
      <c r="C56" s="190"/>
      <c r="D56" s="190"/>
      <c r="E56" s="190"/>
      <c r="F56" s="213"/>
      <c r="G56" s="190"/>
    </row>
    <row r="57" spans="3:7" s="189" customFormat="1" x14ac:dyDescent="0.3">
      <c r="C57" s="190"/>
      <c r="D57" s="190"/>
      <c r="E57" s="190"/>
      <c r="F57" s="213"/>
      <c r="G57" s="190"/>
    </row>
    <row r="58" spans="3:7" s="189" customFormat="1" x14ac:dyDescent="0.3">
      <c r="C58" s="190"/>
      <c r="D58" s="190"/>
      <c r="E58" s="190"/>
      <c r="F58" s="213"/>
      <c r="G58" s="190"/>
    </row>
    <row r="59" spans="3:7" s="189" customFormat="1" x14ac:dyDescent="0.3">
      <c r="C59" s="190"/>
      <c r="D59" s="190"/>
      <c r="E59" s="190"/>
      <c r="F59" s="213"/>
      <c r="G59" s="190"/>
    </row>
    <row r="60" spans="3:7" s="189" customFormat="1" x14ac:dyDescent="0.3">
      <c r="C60" s="190"/>
      <c r="D60" s="190"/>
      <c r="E60" s="190"/>
      <c r="F60" s="213"/>
      <c r="G60" s="190"/>
    </row>
    <row r="61" spans="3:7" s="189" customFormat="1" x14ac:dyDescent="0.3">
      <c r="C61" s="190"/>
      <c r="D61" s="190"/>
      <c r="E61" s="190"/>
      <c r="F61" s="213"/>
      <c r="G61" s="190"/>
    </row>
    <row r="62" spans="3:7" s="189" customFormat="1" x14ac:dyDescent="0.3">
      <c r="C62" s="190"/>
      <c r="D62" s="190"/>
      <c r="E62" s="190"/>
      <c r="F62" s="213"/>
      <c r="G62" s="190"/>
    </row>
    <row r="63" spans="3:7" s="189" customFormat="1" x14ac:dyDescent="0.3">
      <c r="C63" s="190"/>
      <c r="D63" s="190"/>
      <c r="E63" s="190"/>
      <c r="F63" s="213"/>
      <c r="G63" s="190"/>
    </row>
    <row r="64" spans="3:7" s="189" customFormat="1" x14ac:dyDescent="0.3">
      <c r="C64" s="190"/>
      <c r="D64" s="190"/>
      <c r="E64" s="190"/>
      <c r="F64" s="213"/>
      <c r="G64" s="190"/>
    </row>
    <row r="65" spans="3:7" s="189" customFormat="1" x14ac:dyDescent="0.3">
      <c r="C65" s="190"/>
      <c r="D65" s="190"/>
      <c r="E65" s="190"/>
      <c r="F65" s="213"/>
      <c r="G65" s="190"/>
    </row>
    <row r="66" spans="3:7" s="189" customFormat="1" x14ac:dyDescent="0.3">
      <c r="C66" s="190"/>
      <c r="D66" s="190"/>
      <c r="E66" s="190"/>
      <c r="F66" s="213"/>
      <c r="G66" s="190"/>
    </row>
    <row r="67" spans="3:7" s="189" customFormat="1" x14ac:dyDescent="0.3">
      <c r="C67" s="190"/>
      <c r="D67" s="190"/>
      <c r="E67" s="190"/>
      <c r="F67" s="213"/>
      <c r="G67" s="190"/>
    </row>
    <row r="68" spans="3:7" s="189" customFormat="1" x14ac:dyDescent="0.3">
      <c r="C68" s="190"/>
      <c r="D68" s="190"/>
      <c r="E68" s="190"/>
      <c r="F68" s="213"/>
      <c r="G68" s="190"/>
    </row>
    <row r="69" spans="3:7" s="189" customFormat="1" x14ac:dyDescent="0.3">
      <c r="C69" s="190"/>
      <c r="D69" s="190"/>
      <c r="E69" s="190"/>
      <c r="F69" s="213"/>
      <c r="G69" s="190"/>
    </row>
    <row r="70" spans="3:7" s="189" customFormat="1" x14ac:dyDescent="0.3">
      <c r="C70" s="190"/>
      <c r="D70" s="190"/>
      <c r="E70" s="190"/>
      <c r="F70" s="213"/>
      <c r="G70" s="190"/>
    </row>
    <row r="71" spans="3:7" s="189" customFormat="1" x14ac:dyDescent="0.3">
      <c r="C71" s="190"/>
      <c r="D71" s="190"/>
      <c r="E71" s="190"/>
      <c r="F71" s="213"/>
      <c r="G71" s="190"/>
    </row>
    <row r="72" spans="3:7" s="189" customFormat="1" x14ac:dyDescent="0.3">
      <c r="C72" s="190"/>
      <c r="D72" s="190"/>
      <c r="E72" s="190"/>
      <c r="F72" s="213"/>
      <c r="G72" s="190"/>
    </row>
    <row r="73" spans="3:7" s="189" customFormat="1" x14ac:dyDescent="0.3">
      <c r="C73" s="190"/>
      <c r="D73" s="190"/>
      <c r="E73" s="190"/>
      <c r="F73" s="213"/>
      <c r="G73" s="190"/>
    </row>
    <row r="74" spans="3:7" s="189" customFormat="1" x14ac:dyDescent="0.3">
      <c r="C74" s="190"/>
      <c r="D74" s="190"/>
      <c r="E74" s="190"/>
      <c r="F74" s="213"/>
      <c r="G74" s="190"/>
    </row>
    <row r="75" spans="3:7" s="189" customFormat="1" x14ac:dyDescent="0.3">
      <c r="C75" s="190"/>
      <c r="D75" s="190"/>
      <c r="E75" s="190"/>
      <c r="F75" s="213"/>
      <c r="G75" s="190"/>
    </row>
    <row r="76" spans="3:7" s="189" customFormat="1" x14ac:dyDescent="0.3">
      <c r="C76" s="190"/>
      <c r="D76" s="190"/>
      <c r="E76" s="190"/>
      <c r="F76" s="213"/>
      <c r="G76" s="190"/>
    </row>
    <row r="77" spans="3:7" s="189" customFormat="1" x14ac:dyDescent="0.3">
      <c r="C77" s="190"/>
      <c r="D77" s="190"/>
      <c r="E77" s="190"/>
      <c r="F77" s="213"/>
      <c r="G77" s="190"/>
    </row>
    <row r="78" spans="3:7" s="189" customFormat="1" x14ac:dyDescent="0.3">
      <c r="C78" s="190"/>
      <c r="D78" s="190"/>
      <c r="E78" s="190"/>
      <c r="F78" s="213"/>
      <c r="G78" s="190"/>
    </row>
    <row r="79" spans="3:7" s="189" customFormat="1" x14ac:dyDescent="0.3">
      <c r="C79" s="190"/>
      <c r="D79" s="190"/>
      <c r="E79" s="190"/>
      <c r="F79" s="213"/>
      <c r="G79" s="190"/>
    </row>
    <row r="80" spans="3:7" s="189" customFormat="1" x14ac:dyDescent="0.3">
      <c r="C80" s="190"/>
      <c r="D80" s="190"/>
      <c r="E80" s="190"/>
      <c r="F80" s="213"/>
      <c r="G80" s="190"/>
    </row>
    <row r="81" spans="3:7" s="189" customFormat="1" x14ac:dyDescent="0.3">
      <c r="C81" s="190"/>
      <c r="D81" s="190"/>
      <c r="E81" s="190"/>
      <c r="F81" s="213"/>
      <c r="G81" s="190"/>
    </row>
    <row r="82" spans="3:7" s="189" customFormat="1" x14ac:dyDescent="0.3">
      <c r="C82" s="190"/>
      <c r="D82" s="190"/>
      <c r="E82" s="190"/>
      <c r="F82" s="213"/>
      <c r="G82" s="190"/>
    </row>
    <row r="83" spans="3:7" s="189" customFormat="1" x14ac:dyDescent="0.3">
      <c r="C83" s="190"/>
      <c r="D83" s="190"/>
      <c r="E83" s="190"/>
      <c r="F83" s="213"/>
      <c r="G83" s="190"/>
    </row>
    <row r="84" spans="3:7" s="189" customFormat="1" x14ac:dyDescent="0.3">
      <c r="C84" s="190"/>
      <c r="D84" s="190"/>
      <c r="E84" s="190"/>
      <c r="F84" s="213"/>
      <c r="G84" s="190"/>
    </row>
    <row r="85" spans="3:7" s="189" customFormat="1" x14ac:dyDescent="0.3">
      <c r="C85" s="190"/>
      <c r="D85" s="190"/>
      <c r="E85" s="190"/>
      <c r="F85" s="213"/>
      <c r="G85" s="190"/>
    </row>
    <row r="86" spans="3:7" s="189" customFormat="1" x14ac:dyDescent="0.3">
      <c r="C86" s="190"/>
      <c r="D86" s="190"/>
      <c r="E86" s="190"/>
      <c r="F86" s="213"/>
      <c r="G86" s="190"/>
    </row>
    <row r="87" spans="3:7" s="189" customFormat="1" x14ac:dyDescent="0.3">
      <c r="C87" s="190"/>
      <c r="D87" s="190"/>
      <c r="E87" s="190"/>
      <c r="F87" s="213"/>
      <c r="G87" s="190"/>
    </row>
    <row r="88" spans="3:7" s="189" customFormat="1" x14ac:dyDescent="0.3">
      <c r="C88" s="190"/>
      <c r="D88" s="190"/>
      <c r="E88" s="190"/>
      <c r="F88" s="213"/>
      <c r="G88" s="190"/>
    </row>
    <row r="89" spans="3:7" s="189" customFormat="1" x14ac:dyDescent="0.3">
      <c r="C89" s="190"/>
      <c r="D89" s="190"/>
      <c r="E89" s="190"/>
      <c r="F89" s="213"/>
      <c r="G89" s="190"/>
    </row>
    <row r="90" spans="3:7" s="189" customFormat="1" x14ac:dyDescent="0.3">
      <c r="C90" s="190"/>
      <c r="D90" s="190"/>
      <c r="E90" s="190"/>
      <c r="F90" s="213"/>
      <c r="G90" s="190"/>
    </row>
    <row r="91" spans="3:7" s="189" customFormat="1" x14ac:dyDescent="0.3">
      <c r="C91" s="190"/>
      <c r="D91" s="190"/>
      <c r="E91" s="190"/>
      <c r="F91" s="213"/>
      <c r="G91" s="190"/>
    </row>
    <row r="92" spans="3:7" s="189" customFormat="1" x14ac:dyDescent="0.3">
      <c r="C92" s="190"/>
      <c r="D92" s="190"/>
      <c r="E92" s="190"/>
      <c r="F92" s="213"/>
      <c r="G92" s="190"/>
    </row>
    <row r="93" spans="3:7" s="189" customFormat="1" x14ac:dyDescent="0.3">
      <c r="C93" s="190"/>
      <c r="D93" s="190"/>
      <c r="E93" s="190"/>
      <c r="F93" s="213"/>
      <c r="G93" s="190"/>
    </row>
    <row r="94" spans="3:7" s="189" customFormat="1" x14ac:dyDescent="0.3">
      <c r="C94" s="190"/>
      <c r="D94" s="190"/>
      <c r="E94" s="190"/>
      <c r="F94" s="213"/>
      <c r="G94" s="190"/>
    </row>
    <row r="95" spans="3:7" s="189" customFormat="1" x14ac:dyDescent="0.3">
      <c r="C95" s="190"/>
      <c r="D95" s="190"/>
      <c r="E95" s="190"/>
      <c r="F95" s="213"/>
      <c r="G95" s="190"/>
    </row>
    <row r="96" spans="3:7" s="189" customFormat="1" x14ac:dyDescent="0.3">
      <c r="C96" s="190"/>
      <c r="D96" s="190"/>
      <c r="E96" s="190"/>
      <c r="F96" s="213"/>
      <c r="G96" s="190"/>
    </row>
    <row r="97" spans="3:7" s="189" customFormat="1" x14ac:dyDescent="0.3">
      <c r="C97" s="190"/>
      <c r="D97" s="190"/>
      <c r="E97" s="190"/>
      <c r="F97" s="213"/>
      <c r="G97" s="190"/>
    </row>
    <row r="98" spans="3:7" s="189" customFormat="1" x14ac:dyDescent="0.3">
      <c r="C98" s="190"/>
      <c r="D98" s="190"/>
      <c r="E98" s="190"/>
      <c r="F98" s="213"/>
      <c r="G98" s="190"/>
    </row>
    <row r="99" spans="3:7" s="189" customFormat="1" x14ac:dyDescent="0.3">
      <c r="C99" s="190"/>
      <c r="D99" s="190"/>
      <c r="E99" s="190"/>
      <c r="F99" s="213"/>
      <c r="G99" s="190"/>
    </row>
    <row r="100" spans="3:7" s="189" customFormat="1" x14ac:dyDescent="0.3">
      <c r="C100" s="190"/>
      <c r="D100" s="190"/>
      <c r="E100" s="190"/>
      <c r="F100" s="213"/>
      <c r="G100" s="190"/>
    </row>
    <row r="101" spans="3:7" s="189" customFormat="1" x14ac:dyDescent="0.3">
      <c r="C101" s="190"/>
      <c r="D101" s="190"/>
      <c r="E101" s="190"/>
      <c r="F101" s="213"/>
      <c r="G101" s="190"/>
    </row>
    <row r="102" spans="3:7" s="189" customFormat="1" x14ac:dyDescent="0.3">
      <c r="C102" s="190"/>
      <c r="D102" s="190"/>
      <c r="E102" s="190"/>
      <c r="F102" s="213"/>
      <c r="G102" s="190"/>
    </row>
    <row r="103" spans="3:7" s="189" customFormat="1" x14ac:dyDescent="0.3">
      <c r="C103" s="190"/>
      <c r="D103" s="190"/>
      <c r="E103" s="190"/>
      <c r="F103" s="213"/>
      <c r="G103" s="190"/>
    </row>
    <row r="104" spans="3:7" s="189" customFormat="1" x14ac:dyDescent="0.3">
      <c r="C104" s="190"/>
      <c r="D104" s="190"/>
      <c r="E104" s="190"/>
      <c r="F104" s="213"/>
      <c r="G104" s="190"/>
    </row>
    <row r="105" spans="3:7" s="189" customFormat="1" x14ac:dyDescent="0.3">
      <c r="C105" s="190"/>
      <c r="D105" s="190"/>
      <c r="E105" s="190"/>
      <c r="F105" s="213"/>
      <c r="G105" s="190"/>
    </row>
    <row r="106" spans="3:7" s="189" customFormat="1" x14ac:dyDescent="0.3">
      <c r="C106" s="190"/>
      <c r="D106" s="190"/>
      <c r="E106" s="190"/>
      <c r="F106" s="213"/>
      <c r="G106" s="190"/>
    </row>
    <row r="107" spans="3:7" s="189" customFormat="1" x14ac:dyDescent="0.3">
      <c r="C107" s="190"/>
      <c r="D107" s="190"/>
      <c r="E107" s="190"/>
      <c r="F107" s="213"/>
      <c r="G107" s="190"/>
    </row>
    <row r="108" spans="3:7" s="189" customFormat="1" x14ac:dyDescent="0.3">
      <c r="C108" s="190"/>
      <c r="D108" s="190"/>
      <c r="E108" s="190"/>
      <c r="F108" s="213"/>
      <c r="G108" s="190"/>
    </row>
    <row r="109" spans="3:7" s="189" customFormat="1" x14ac:dyDescent="0.3">
      <c r="C109" s="190"/>
      <c r="D109" s="190"/>
      <c r="E109" s="190"/>
      <c r="F109" s="213"/>
      <c r="G109" s="190"/>
    </row>
    <row r="110" spans="3:7" s="189" customFormat="1" x14ac:dyDescent="0.3">
      <c r="C110" s="190"/>
      <c r="D110" s="190"/>
      <c r="E110" s="190"/>
      <c r="F110" s="213"/>
      <c r="G110" s="190"/>
    </row>
    <row r="111" spans="3:7" s="189" customFormat="1" x14ac:dyDescent="0.3">
      <c r="C111" s="190"/>
      <c r="D111" s="190"/>
      <c r="E111" s="190"/>
      <c r="F111" s="213"/>
      <c r="G111" s="190"/>
    </row>
  </sheetData>
  <mergeCells count="2">
    <mergeCell ref="D5:E5"/>
    <mergeCell ref="C2:F2"/>
  </mergeCells>
  <hyperlinks>
    <hyperlink ref="F15" r:id="rId1"/>
  </hyperlinks>
  <pageMargins left="0.7" right="0.7" top="0.78740157499999996" bottom="0.78740157499999996" header="0.3" footer="0.3"/>
  <pageSetup paperSize="9" orientation="portrait" r:id="rId2"/>
  <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A174"/>
  <sheetViews>
    <sheetView tabSelected="1" zoomScaleNormal="100" workbookViewId="0">
      <selection activeCell="C6" sqref="C6:D6"/>
    </sheetView>
  </sheetViews>
  <sheetFormatPr baseColWidth="10" defaultColWidth="10.81640625" defaultRowHeight="14" x14ac:dyDescent="0.3"/>
  <cols>
    <col min="1" max="1" width="3.7265625" style="119" customWidth="1"/>
    <col min="2" max="2" width="19.81640625" style="2" customWidth="1"/>
    <col min="3" max="3" width="15.81640625" style="2" customWidth="1"/>
    <col min="4" max="6" width="14.7265625" style="2" customWidth="1"/>
    <col min="7" max="7" width="16.7265625" style="2" customWidth="1"/>
    <col min="8" max="8" width="28.1796875" style="2" customWidth="1"/>
    <col min="9" max="9" width="16.81640625" style="119" customWidth="1"/>
    <col min="10" max="10" width="15.54296875" style="2" customWidth="1"/>
    <col min="11" max="11" width="10.26953125" style="2" customWidth="1"/>
    <col min="12" max="12" width="16.453125" style="2" customWidth="1"/>
    <col min="13" max="13" width="30.453125" style="2" customWidth="1"/>
    <col min="14" max="14" width="15.26953125" style="2" customWidth="1"/>
    <col min="15" max="15" width="3.1796875" style="119" customWidth="1"/>
    <col min="16" max="16" width="18.453125" style="119" customWidth="1"/>
    <col min="17" max="17" width="18" style="119" customWidth="1"/>
    <col min="18" max="19" width="10.81640625" style="119"/>
    <col min="20" max="20" width="15.1796875" style="119" customWidth="1"/>
    <col min="21" max="21" width="10.81640625" style="119"/>
    <col min="22" max="22" width="12.7265625" style="119" bestFit="1" customWidth="1"/>
    <col min="23" max="27" width="10.81640625" style="119"/>
    <col min="28" max="16384" width="10.81640625" style="2"/>
  </cols>
  <sheetData>
    <row r="1" spans="2:22" s="119" customFormat="1" ht="17.25" customHeight="1" x14ac:dyDescent="0.3"/>
    <row r="2" spans="2:22" ht="17.5" x14ac:dyDescent="0.35">
      <c r="B2" s="129" t="s">
        <v>53</v>
      </c>
      <c r="C2" s="130"/>
      <c r="D2" s="130"/>
      <c r="E2" s="130"/>
      <c r="F2" s="130"/>
      <c r="G2" s="130"/>
      <c r="H2" s="130"/>
      <c r="I2" s="130"/>
      <c r="J2" s="130"/>
      <c r="K2" s="130"/>
      <c r="L2" s="130"/>
      <c r="M2" s="130"/>
      <c r="N2" s="130"/>
    </row>
    <row r="3" spans="2:22" x14ac:dyDescent="0.3">
      <c r="B3" s="130"/>
      <c r="C3" s="130"/>
      <c r="D3" s="130"/>
      <c r="E3" s="130"/>
      <c r="F3" s="130"/>
      <c r="G3" s="130"/>
      <c r="H3" s="130"/>
      <c r="I3" s="130"/>
      <c r="J3" s="130"/>
      <c r="K3" s="130"/>
      <c r="L3" s="130"/>
      <c r="M3" s="130"/>
      <c r="N3" s="130"/>
    </row>
    <row r="4" spans="2:22" x14ac:dyDescent="0.3">
      <c r="B4" s="131" t="s">
        <v>0</v>
      </c>
      <c r="C4" s="130"/>
      <c r="D4" s="130"/>
      <c r="E4" s="130"/>
      <c r="F4" s="130"/>
      <c r="G4" s="130"/>
      <c r="H4" s="130"/>
      <c r="I4" s="130"/>
      <c r="J4" s="130"/>
      <c r="K4" s="130"/>
      <c r="L4" s="130"/>
      <c r="M4" s="130"/>
      <c r="N4" s="130"/>
    </row>
    <row r="5" spans="2:22" x14ac:dyDescent="0.3">
      <c r="B5" s="130"/>
      <c r="C5" s="130"/>
      <c r="D5" s="130"/>
      <c r="E5" s="130"/>
      <c r="F5" s="130"/>
      <c r="G5" s="130"/>
      <c r="H5" s="130"/>
      <c r="I5" s="130"/>
      <c r="J5" s="130"/>
      <c r="K5" s="130"/>
      <c r="L5" s="130"/>
      <c r="M5" s="130"/>
      <c r="N5" s="130"/>
    </row>
    <row r="6" spans="2:22" x14ac:dyDescent="0.3">
      <c r="B6" s="136" t="s">
        <v>21</v>
      </c>
      <c r="C6" s="249"/>
      <c r="D6" s="249"/>
      <c r="E6" s="130"/>
      <c r="F6" s="130"/>
      <c r="G6" s="130"/>
      <c r="H6" s="130"/>
      <c r="I6" s="130"/>
      <c r="J6" s="130"/>
      <c r="K6" s="130"/>
      <c r="L6" s="130"/>
      <c r="M6" s="130"/>
      <c r="N6" s="130"/>
    </row>
    <row r="7" spans="2:22" x14ac:dyDescent="0.3">
      <c r="B7" s="136" t="s">
        <v>22</v>
      </c>
      <c r="C7" s="249"/>
      <c r="D7" s="249"/>
      <c r="E7" s="130"/>
      <c r="F7" s="130"/>
      <c r="G7" s="130"/>
      <c r="H7" s="130"/>
      <c r="I7" s="130"/>
      <c r="J7" s="133"/>
      <c r="K7" s="130"/>
      <c r="L7" s="130"/>
      <c r="M7" s="130"/>
      <c r="N7" s="130"/>
    </row>
    <row r="8" spans="2:22" x14ac:dyDescent="0.3">
      <c r="B8" s="255" t="s">
        <v>271</v>
      </c>
      <c r="C8" s="255"/>
      <c r="D8" s="138"/>
      <c r="E8" s="130"/>
      <c r="F8" s="130"/>
      <c r="G8" s="130"/>
      <c r="H8" s="130"/>
      <c r="I8" s="250"/>
      <c r="J8" s="250"/>
      <c r="K8" s="130"/>
      <c r="L8" s="130"/>
      <c r="M8" s="130"/>
      <c r="N8" s="130"/>
    </row>
    <row r="9" spans="2:22" x14ac:dyDescent="0.3">
      <c r="B9" s="255" t="s">
        <v>363</v>
      </c>
      <c r="C9" s="255"/>
      <c r="D9" s="120"/>
      <c r="E9" s="166" t="str">
        <f>IF(D9="","Bitte auswählen","")</f>
        <v>Bitte auswählen</v>
      </c>
      <c r="F9" s="134"/>
      <c r="G9" s="130"/>
      <c r="H9" s="130"/>
      <c r="I9" s="130"/>
      <c r="J9" s="130"/>
      <c r="K9" s="130"/>
      <c r="L9" s="130"/>
      <c r="M9" s="130"/>
      <c r="N9" s="130"/>
    </row>
    <row r="10" spans="2:22" ht="16" x14ac:dyDescent="0.4">
      <c r="B10" s="255" t="s">
        <v>364</v>
      </c>
      <c r="C10" s="255"/>
      <c r="D10" s="137"/>
      <c r="E10" s="130"/>
      <c r="F10" s="135"/>
      <c r="G10" s="130"/>
      <c r="H10" s="130"/>
      <c r="I10" s="130"/>
      <c r="J10" s="130"/>
      <c r="K10" s="130"/>
      <c r="L10" s="130"/>
      <c r="M10" s="130"/>
      <c r="N10" s="130"/>
    </row>
    <row r="11" spans="2:22" x14ac:dyDescent="0.3">
      <c r="B11" s="130"/>
      <c r="C11" s="130"/>
      <c r="D11" s="124"/>
      <c r="E11" s="130"/>
      <c r="F11" s="130"/>
      <c r="G11" s="133"/>
      <c r="H11" s="130"/>
      <c r="I11" s="130"/>
      <c r="J11" s="130"/>
      <c r="K11" s="130"/>
      <c r="L11" s="130"/>
      <c r="M11" s="130"/>
      <c r="N11" s="130"/>
    </row>
    <row r="12" spans="2:22" ht="14.25" customHeight="1" x14ac:dyDescent="0.3">
      <c r="B12" s="136" t="s">
        <v>365</v>
      </c>
      <c r="C12" s="251"/>
      <c r="D12" s="251"/>
      <c r="E12" s="166" t="str">
        <f>IF(D12="","Bitte auswählen","")</f>
        <v>Bitte auswählen</v>
      </c>
      <c r="F12" s="134"/>
      <c r="G12" s="130"/>
      <c r="H12" s="130"/>
      <c r="I12" s="130"/>
      <c r="J12" s="130"/>
      <c r="K12" s="130"/>
      <c r="L12" s="130"/>
      <c r="M12" s="130"/>
      <c r="N12" s="130"/>
      <c r="V12" s="165"/>
    </row>
    <row r="13" spans="2:22" ht="14.25" customHeight="1" x14ac:dyDescent="0.4">
      <c r="B13" s="255" t="s">
        <v>366</v>
      </c>
      <c r="C13" s="255"/>
      <c r="D13" s="144"/>
      <c r="E13" s="166" t="str">
        <f>IF(D13="","Bitte auswählen","")</f>
        <v>Bitte auswählen</v>
      </c>
      <c r="F13" s="134"/>
      <c r="G13" s="130"/>
      <c r="H13" s="130"/>
      <c r="I13" s="130"/>
      <c r="J13" s="130"/>
      <c r="K13" s="130"/>
      <c r="L13" s="130"/>
      <c r="M13" s="130"/>
      <c r="N13" s="130"/>
      <c r="V13" s="165"/>
    </row>
    <row r="14" spans="2:22" ht="14.25" customHeight="1" x14ac:dyDescent="0.3">
      <c r="B14" s="255" t="s">
        <v>219</v>
      </c>
      <c r="C14" s="255"/>
      <c r="D14" s="143"/>
      <c r="E14" s="166" t="str">
        <f>IF(D14="","Bitte auswählen","")</f>
        <v>Bitte auswählen</v>
      </c>
      <c r="F14" s="134"/>
      <c r="G14" s="130"/>
      <c r="H14" s="130"/>
      <c r="I14" s="130"/>
      <c r="J14" s="130"/>
      <c r="K14" s="130"/>
      <c r="L14" s="130"/>
      <c r="M14" s="130"/>
      <c r="N14" s="130"/>
      <c r="V14" s="165"/>
    </row>
    <row r="15" spans="2:22" ht="18.75" customHeight="1" x14ac:dyDescent="0.3">
      <c r="B15" s="186"/>
      <c r="C15" s="166"/>
      <c r="D15" s="166"/>
      <c r="E15" s="166"/>
      <c r="F15" s="134"/>
      <c r="G15" s="130"/>
      <c r="H15" s="130"/>
      <c r="I15" s="130"/>
      <c r="J15" s="130"/>
      <c r="K15" s="130"/>
      <c r="L15" s="130"/>
      <c r="M15" s="130"/>
      <c r="N15" s="130"/>
      <c r="V15" s="165"/>
    </row>
    <row r="16" spans="2:22" ht="14.25" customHeight="1" x14ac:dyDescent="0.3">
      <c r="B16" s="255" t="s">
        <v>267</v>
      </c>
      <c r="C16" s="255"/>
      <c r="D16" s="142"/>
      <c r="E16" s="166" t="str">
        <f>IF(D16="","Bitte auswählen","")</f>
        <v>Bitte auswählen</v>
      </c>
      <c r="F16" s="134"/>
      <c r="G16" s="130"/>
      <c r="H16" s="130"/>
      <c r="I16" s="130"/>
      <c r="J16" s="130"/>
      <c r="K16" s="130"/>
      <c r="L16" s="130"/>
      <c r="M16" s="130"/>
      <c r="N16" s="130"/>
      <c r="V16" s="165"/>
    </row>
    <row r="17" spans="1:22" ht="14.25" customHeight="1" x14ac:dyDescent="0.3">
      <c r="B17" s="260" t="str">
        <f>_xlfn.IFNA(IF(Berechnungen!M151=1,"n50 aus Blower Door Test",""),"")</f>
        <v/>
      </c>
      <c r="C17" s="260"/>
      <c r="D17" s="187"/>
      <c r="E17" s="166"/>
      <c r="F17" s="134"/>
      <c r="G17" s="130"/>
      <c r="H17" s="130"/>
      <c r="I17" s="130"/>
      <c r="J17" s="130"/>
      <c r="K17" s="130"/>
      <c r="L17" s="130"/>
      <c r="M17" s="130"/>
      <c r="N17" s="130"/>
      <c r="V17" s="165"/>
    </row>
    <row r="18" spans="1:22" ht="45.75" customHeight="1" x14ac:dyDescent="0.3">
      <c r="B18" s="252" t="str">
        <f>_xlfn.IFNA(IF(Berechnungen!M151=2,"Grad der Luftdichtheit der Gebäudehülle (Qualität der Fensterdichtheit) :",""),"")</f>
        <v/>
      </c>
      <c r="C18" s="252"/>
      <c r="D18" s="259"/>
      <c r="E18" s="259"/>
      <c r="F18" s="259"/>
      <c r="G18" s="180" t="str">
        <f>_xlfn.IFNA(IF(AND(D18="",Berechnungen!$M$151=2),"Bitte auswählen",""),"")</f>
        <v/>
      </c>
      <c r="H18" s="130"/>
      <c r="I18" s="130"/>
      <c r="J18" s="130"/>
      <c r="K18" s="130"/>
      <c r="L18" s="130"/>
      <c r="M18" s="130"/>
      <c r="N18" s="130"/>
      <c r="V18" s="165"/>
    </row>
    <row r="19" spans="1:22" ht="14.25" customHeight="1" x14ac:dyDescent="0.3">
      <c r="B19" s="252" t="str">
        <f>_xlfn.IFNA(IF(Berechnungen!M151=2,"Art des Gebäudes:",""),"")</f>
        <v/>
      </c>
      <c r="C19" s="252"/>
      <c r="D19" s="259"/>
      <c r="E19" s="259"/>
      <c r="F19" s="134"/>
      <c r="G19" s="180" t="str">
        <f>_xlfn.IFNA(IF(AND(D19="",Berechnungen!$M$151=2),"Bitte auswählen",""),"")</f>
        <v/>
      </c>
      <c r="H19" s="130"/>
      <c r="I19" s="130"/>
      <c r="J19" s="130"/>
      <c r="K19" s="130"/>
      <c r="L19" s="130"/>
      <c r="M19" s="130"/>
      <c r="N19" s="130"/>
      <c r="V19" s="165"/>
    </row>
    <row r="20" spans="1:22" ht="46.5" customHeight="1" x14ac:dyDescent="0.3">
      <c r="B20" s="261" t="s">
        <v>278</v>
      </c>
      <c r="C20" s="261"/>
      <c r="D20" s="262"/>
      <c r="E20" s="263"/>
      <c r="F20" s="264"/>
      <c r="G20" s="245" t="str">
        <f>IF(F20="","Bitte auswählen","")</f>
        <v>Bitte auswählen</v>
      </c>
      <c r="H20" s="130"/>
      <c r="I20" s="130"/>
      <c r="J20" s="130"/>
      <c r="K20" s="130"/>
      <c r="L20" s="130"/>
      <c r="M20" s="130"/>
      <c r="N20" s="130"/>
      <c r="V20" s="165"/>
    </row>
    <row r="21" spans="1:22" ht="28.5" customHeight="1" x14ac:dyDescent="0.3">
      <c r="B21" s="261" t="s">
        <v>279</v>
      </c>
      <c r="C21" s="261"/>
      <c r="D21" s="138"/>
      <c r="E21" s="166"/>
      <c r="F21" s="135"/>
      <c r="G21" s="130"/>
      <c r="H21" s="130"/>
      <c r="I21" s="130"/>
      <c r="J21" s="130"/>
      <c r="K21" s="130"/>
      <c r="L21" s="130"/>
      <c r="M21" s="130"/>
      <c r="N21" s="130"/>
      <c r="V21" s="165"/>
    </row>
    <row r="22" spans="1:22" ht="14.25" customHeight="1" x14ac:dyDescent="0.3">
      <c r="B22" s="175"/>
      <c r="C22" s="175"/>
      <c r="D22" s="166"/>
      <c r="E22" s="166"/>
      <c r="F22" s="134"/>
      <c r="G22" s="130"/>
      <c r="H22" s="130"/>
      <c r="I22" s="130"/>
      <c r="J22" s="130"/>
      <c r="K22" s="130"/>
      <c r="L22" s="130"/>
      <c r="M22" s="130"/>
      <c r="N22" s="130"/>
      <c r="V22" s="165"/>
    </row>
    <row r="23" spans="1:22" x14ac:dyDescent="0.3">
      <c r="B23" s="255" t="s">
        <v>274</v>
      </c>
      <c r="C23" s="255"/>
      <c r="D23" s="142"/>
      <c r="E23" s="166" t="str">
        <f>IF(D23="","Bitte auswählen","")</f>
        <v>Bitte auswählen</v>
      </c>
      <c r="F23" s="134"/>
      <c r="G23" s="130"/>
      <c r="H23" s="130"/>
      <c r="I23" s="130"/>
      <c r="J23" s="130"/>
      <c r="K23" s="130"/>
      <c r="L23" s="130"/>
      <c r="M23" s="130"/>
      <c r="N23" s="130"/>
      <c r="V23" s="165"/>
    </row>
    <row r="24" spans="1:22" ht="71.25" customHeight="1" x14ac:dyDescent="0.3">
      <c r="B24" s="252" t="str">
        <f>_xlfn.IFNA(IF(Berechnungen!M154=1,"Abstand Grundwasserspiegel zur Unterkante des Boden- oder Fundamentplatte, bei darunter angeordneten Wärmedämmschichten deren Unterkannte:",""),"")</f>
        <v/>
      </c>
      <c r="C24" s="252"/>
      <c r="D24" s="188"/>
      <c r="E24" s="180" t="str">
        <f>_xlfn.IFNA(IF(AND(D24="",Berechnungen!$M$154=1),"Bitte auswählen",""),"")</f>
        <v/>
      </c>
      <c r="F24" s="134"/>
      <c r="G24" s="130"/>
      <c r="H24" s="134"/>
      <c r="I24" s="130"/>
      <c r="J24" s="130"/>
      <c r="K24" s="131"/>
      <c r="L24" s="130"/>
      <c r="M24" s="130"/>
      <c r="N24" s="130"/>
    </row>
    <row r="25" spans="1:22" ht="39.75" customHeight="1" x14ac:dyDescent="0.3">
      <c r="B25" s="252" t="str">
        <f>_xlfn.IFNA(IF(Berechnungen!M154=1,"Abstand Unterkante Bodenplatte bis angrenzende Geländeoberkante z:",""),"")</f>
        <v/>
      </c>
      <c r="C25" s="252"/>
      <c r="D25" s="188"/>
      <c r="E25" s="130"/>
      <c r="F25" s="135" t="s">
        <v>220</v>
      </c>
      <c r="G25" s="130"/>
      <c r="H25" s="134"/>
      <c r="I25" s="130"/>
      <c r="J25" s="130"/>
      <c r="K25" s="130"/>
      <c r="L25" s="130"/>
      <c r="M25" s="130"/>
      <c r="N25" s="130"/>
    </row>
    <row r="26" spans="1:22" ht="27.75" customHeight="1" x14ac:dyDescent="0.3">
      <c r="B26" s="132" t="str">
        <f>_xlfn.IFNA(IF(Berechnungen!M154=1,"Beschaffenheit des Erdreichs:",""),"")</f>
        <v/>
      </c>
      <c r="C26" s="253"/>
      <c r="D26" s="253"/>
      <c r="E26" s="180" t="str">
        <f>_xlfn.IFNA(IF(AND(C26="",Berechnungen!$M$154=1),"Bitte auswählen",""),"")</f>
        <v/>
      </c>
      <c r="F26" s="134"/>
      <c r="G26" s="130"/>
      <c r="H26" s="134"/>
      <c r="I26" s="130"/>
      <c r="J26" s="130"/>
      <c r="K26" s="130"/>
      <c r="L26" s="130"/>
      <c r="M26" s="130"/>
      <c r="N26" s="130"/>
    </row>
    <row r="27" spans="1:22" ht="14.25" customHeight="1" x14ac:dyDescent="0.3">
      <c r="B27" s="130"/>
      <c r="C27" s="130"/>
      <c r="D27" s="130"/>
      <c r="E27" s="130"/>
      <c r="F27" s="130"/>
      <c r="G27" s="134"/>
      <c r="H27" s="134"/>
      <c r="I27" s="130"/>
      <c r="J27" s="130"/>
      <c r="K27" s="130"/>
      <c r="L27" s="130"/>
      <c r="M27" s="130"/>
      <c r="N27" s="130"/>
    </row>
    <row r="28" spans="1:22" ht="8.15" customHeight="1" x14ac:dyDescent="0.3">
      <c r="A28" s="128"/>
      <c r="B28" s="128"/>
      <c r="C28" s="128"/>
      <c r="D28" s="127"/>
      <c r="E28" s="128"/>
      <c r="F28" s="128"/>
      <c r="G28" s="128"/>
      <c r="H28" s="128"/>
      <c r="I28" s="128"/>
      <c r="J28" s="128"/>
      <c r="K28" s="128"/>
      <c r="L28" s="128"/>
      <c r="M28" s="128"/>
      <c r="N28" s="128"/>
    </row>
    <row r="29" spans="1:22" ht="14.25" customHeight="1" x14ac:dyDescent="0.3">
      <c r="A29" s="128"/>
      <c r="B29" s="130"/>
      <c r="C29" s="130"/>
      <c r="D29" s="130"/>
      <c r="E29" s="130"/>
      <c r="F29" s="130"/>
      <c r="G29" s="130"/>
      <c r="H29" s="130"/>
      <c r="I29" s="130"/>
      <c r="J29" s="130"/>
      <c r="K29" s="130"/>
      <c r="L29" s="130"/>
      <c r="M29" s="130"/>
      <c r="N29" s="130"/>
    </row>
    <row r="30" spans="1:22" ht="14.25" customHeight="1" x14ac:dyDescent="0.3">
      <c r="A30" s="128"/>
      <c r="B30" s="131" t="s">
        <v>108</v>
      </c>
      <c r="C30" s="130"/>
      <c r="D30" s="130"/>
      <c r="E30" s="130"/>
      <c r="F30" s="130"/>
      <c r="G30" s="130"/>
      <c r="H30" s="130"/>
      <c r="I30" s="130"/>
      <c r="J30" s="130"/>
      <c r="K30" s="130"/>
      <c r="L30" s="130"/>
      <c r="M30" s="130"/>
      <c r="N30" s="130"/>
    </row>
    <row r="31" spans="1:22" ht="14.25" customHeight="1" x14ac:dyDescent="0.3">
      <c r="A31" s="128"/>
      <c r="B31" s="131"/>
      <c r="C31" s="130"/>
      <c r="D31" s="130"/>
      <c r="E31" s="130"/>
      <c r="F31" s="130"/>
      <c r="G31" s="130"/>
      <c r="H31" s="130"/>
      <c r="I31" s="130"/>
      <c r="J31" s="130"/>
      <c r="K31" s="130"/>
      <c r="L31" s="130"/>
      <c r="M31" s="130"/>
      <c r="N31" s="130"/>
    </row>
    <row r="32" spans="1:22" ht="14.25" customHeight="1" x14ac:dyDescent="0.3">
      <c r="A32" s="128"/>
      <c r="B32" s="130"/>
      <c r="C32" s="72" t="s">
        <v>8</v>
      </c>
      <c r="D32" s="72" t="s">
        <v>17</v>
      </c>
      <c r="E32" s="72" t="s">
        <v>13</v>
      </c>
      <c r="F32" s="72" t="s">
        <v>218</v>
      </c>
      <c r="G32" s="130"/>
      <c r="H32" s="130"/>
      <c r="I32" s="130"/>
      <c r="J32" s="130"/>
      <c r="K32" s="130"/>
      <c r="L32" s="130"/>
      <c r="M32" s="130"/>
      <c r="N32" s="130"/>
    </row>
    <row r="33" spans="1:14" ht="14.25" customHeight="1" x14ac:dyDescent="0.3">
      <c r="A33" s="128"/>
      <c r="B33" s="147" t="s">
        <v>99</v>
      </c>
      <c r="C33" s="121"/>
      <c r="D33" s="121"/>
      <c r="E33" s="122"/>
      <c r="F33" s="125"/>
      <c r="G33" s="166" t="str">
        <f>IF(F33="","Bitte auswählen","")</f>
        <v>Bitte auswählen</v>
      </c>
      <c r="H33" s="130"/>
      <c r="I33" s="130"/>
      <c r="J33" s="130"/>
      <c r="K33" s="130"/>
      <c r="L33" s="130"/>
      <c r="M33" s="130"/>
      <c r="N33" s="130"/>
    </row>
    <row r="34" spans="1:14" ht="14.25" customHeight="1" x14ac:dyDescent="0.3">
      <c r="A34" s="128"/>
      <c r="B34" s="164" t="s">
        <v>100</v>
      </c>
      <c r="C34" s="121"/>
      <c r="D34" s="121"/>
      <c r="E34" s="122"/>
      <c r="F34" s="125"/>
      <c r="G34" s="166" t="str">
        <f>IF(F34="","Bitte auswählen","")</f>
        <v>Bitte auswählen</v>
      </c>
      <c r="H34" s="130"/>
      <c r="I34" s="130"/>
      <c r="J34" s="130"/>
      <c r="K34" s="130"/>
      <c r="L34" s="130"/>
      <c r="M34" s="130"/>
      <c r="N34" s="130"/>
    </row>
    <row r="35" spans="1:14" ht="14.25" customHeight="1" x14ac:dyDescent="0.3">
      <c r="A35" s="128"/>
      <c r="B35" s="147" t="s">
        <v>101</v>
      </c>
      <c r="C35" s="121"/>
      <c r="D35" s="121"/>
      <c r="E35" s="122"/>
      <c r="F35" s="125"/>
      <c r="G35" s="166" t="str">
        <f>IF(F35="","Bitte auswählen","")</f>
        <v>Bitte auswählen</v>
      </c>
      <c r="H35" s="130"/>
      <c r="I35" s="130"/>
      <c r="J35" s="130"/>
      <c r="K35" s="130"/>
      <c r="L35" s="130"/>
      <c r="M35" s="130"/>
      <c r="N35" s="130"/>
    </row>
    <row r="36" spans="1:14" ht="14.25" customHeight="1" x14ac:dyDescent="0.3">
      <c r="A36" s="128"/>
      <c r="B36" s="147" t="s">
        <v>102</v>
      </c>
      <c r="C36" s="121"/>
      <c r="D36" s="121"/>
      <c r="E36" s="122"/>
      <c r="F36" s="125"/>
      <c r="G36" s="166" t="str">
        <f>IF(F36="","Bitte auswählen","")</f>
        <v>Bitte auswählen</v>
      </c>
      <c r="H36" s="130"/>
      <c r="I36" s="130"/>
      <c r="J36" s="130"/>
      <c r="K36" s="130"/>
      <c r="L36" s="130"/>
      <c r="M36" s="130"/>
      <c r="N36" s="130"/>
    </row>
    <row r="37" spans="1:14" ht="41.25" customHeight="1" x14ac:dyDescent="0.3">
      <c r="A37" s="128"/>
      <c r="B37" s="132"/>
      <c r="C37" s="132"/>
      <c r="D37" s="132"/>
      <c r="E37" s="134"/>
      <c r="F37" s="134"/>
      <c r="G37" s="130"/>
      <c r="H37" s="134"/>
      <c r="I37" s="130"/>
      <c r="J37" s="130"/>
      <c r="K37" s="130"/>
      <c r="L37" s="130"/>
      <c r="M37" s="130"/>
      <c r="N37" s="130"/>
    </row>
    <row r="38" spans="1:14" ht="14.25" customHeight="1" x14ac:dyDescent="0.3">
      <c r="A38" s="128"/>
      <c r="B38" s="131"/>
      <c r="C38" s="134"/>
      <c r="D38" s="134"/>
      <c r="E38" s="134"/>
      <c r="F38" s="155" t="s">
        <v>220</v>
      </c>
      <c r="G38" s="147" t="s">
        <v>234</v>
      </c>
      <c r="H38" s="126"/>
      <c r="I38" s="134"/>
      <c r="J38" s="134"/>
      <c r="K38" s="134"/>
      <c r="L38" s="134"/>
      <c r="M38" s="134"/>
      <c r="N38" s="134"/>
    </row>
    <row r="39" spans="1:14" ht="14.25" customHeight="1" x14ac:dyDescent="0.3">
      <c r="A39" s="128"/>
      <c r="B39" s="130"/>
      <c r="C39" s="130"/>
      <c r="D39" s="130"/>
      <c r="E39" s="130"/>
      <c r="F39" s="130"/>
      <c r="G39" s="147" t="s">
        <v>96</v>
      </c>
      <c r="H39" s="120"/>
      <c r="I39" s="166" t="str">
        <f>IF(H39="","Bitte auswählen","")</f>
        <v>Bitte auswählen</v>
      </c>
      <c r="J39" s="130"/>
      <c r="K39" s="130"/>
      <c r="L39" s="130"/>
      <c r="M39" s="130"/>
      <c r="N39" s="130"/>
    </row>
    <row r="40" spans="1:14" ht="14.25" customHeight="1" x14ac:dyDescent="0.3">
      <c r="A40" s="128"/>
      <c r="B40" s="130"/>
      <c r="C40" s="130"/>
      <c r="D40" s="130"/>
      <c r="E40" s="130"/>
      <c r="F40" s="130"/>
      <c r="G40" s="147" t="str">
        <f>IF(OR(Berechnungen!$S$124=2,Berechnungen!$S$124=3,Berechnungen!$S$124=4),"Temperatur angr.:","-")</f>
        <v>-</v>
      </c>
      <c r="H40" s="156"/>
      <c r="I40" s="130"/>
      <c r="J40" s="130"/>
      <c r="K40" s="130"/>
      <c r="L40" s="130"/>
      <c r="M40" s="130"/>
      <c r="N40" s="130"/>
    </row>
    <row r="41" spans="1:14" ht="14.25" customHeight="1" x14ac:dyDescent="0.3">
      <c r="A41" s="128"/>
      <c r="B41" s="130"/>
      <c r="C41" s="130"/>
      <c r="D41" s="130"/>
      <c r="E41" s="130"/>
      <c r="F41" s="130"/>
      <c r="G41" s="147" t="s">
        <v>110</v>
      </c>
      <c r="H41" s="221"/>
      <c r="I41" s="130"/>
      <c r="J41" s="130"/>
      <c r="K41" s="130"/>
      <c r="L41" s="130"/>
      <c r="M41" s="130"/>
      <c r="N41" s="130"/>
    </row>
    <row r="42" spans="1:14" ht="57.75" customHeight="1" x14ac:dyDescent="0.3">
      <c r="A42" s="128"/>
      <c r="B42" s="130"/>
      <c r="C42" s="130"/>
      <c r="D42" s="130"/>
      <c r="E42" s="130"/>
      <c r="F42" s="130"/>
      <c r="G42" s="130"/>
      <c r="H42" s="254"/>
      <c r="I42" s="254"/>
      <c r="J42" s="166" t="str">
        <f>IF(AND(Berechnungen!S124=3,H42=""),"Bitte auswählen","")</f>
        <v/>
      </c>
      <c r="K42" s="130"/>
      <c r="L42" s="130"/>
      <c r="M42" s="130"/>
      <c r="N42" s="130"/>
    </row>
    <row r="43" spans="1:14" ht="19.5" customHeight="1" x14ac:dyDescent="0.4">
      <c r="A43" s="128"/>
      <c r="B43" s="130"/>
      <c r="C43" s="130"/>
      <c r="D43" s="130"/>
      <c r="E43" s="130"/>
      <c r="F43" s="130"/>
      <c r="G43" s="130"/>
      <c r="H43" s="149" t="s">
        <v>104</v>
      </c>
      <c r="I43" s="130"/>
      <c r="J43" s="130"/>
      <c r="K43" s="130"/>
      <c r="L43" s="130"/>
      <c r="M43" s="130"/>
      <c r="N43" s="130"/>
    </row>
    <row r="44" spans="1:14" ht="21.75" customHeight="1" x14ac:dyDescent="0.3">
      <c r="A44" s="128"/>
      <c r="B44" s="130"/>
      <c r="C44" s="130"/>
      <c r="D44" s="130"/>
      <c r="E44" s="130"/>
      <c r="F44" s="130"/>
      <c r="G44" s="130"/>
      <c r="H44" s="130"/>
      <c r="I44" s="130"/>
      <c r="J44" s="130"/>
      <c r="K44" s="130"/>
      <c r="L44" s="130"/>
      <c r="M44" s="130"/>
      <c r="N44" s="130"/>
    </row>
    <row r="45" spans="1:14" ht="14.25" customHeight="1" x14ac:dyDescent="0.3">
      <c r="A45" s="128"/>
      <c r="B45" s="130"/>
      <c r="C45" s="130"/>
      <c r="D45" s="130"/>
      <c r="E45" s="130"/>
      <c r="F45" s="130"/>
      <c r="G45" s="130"/>
      <c r="H45" s="130"/>
      <c r="I45" s="130"/>
      <c r="J45" s="154" t="s">
        <v>13</v>
      </c>
      <c r="K45" s="130"/>
      <c r="L45" s="130"/>
      <c r="M45" s="130"/>
      <c r="N45" s="130"/>
    </row>
    <row r="46" spans="1:14" ht="14.25" customHeight="1" x14ac:dyDescent="0.3">
      <c r="A46" s="128"/>
      <c r="B46" s="130"/>
      <c r="C46" s="130"/>
      <c r="D46" s="130"/>
      <c r="E46" s="258" t="s">
        <v>105</v>
      </c>
      <c r="F46" s="130"/>
      <c r="G46" s="166" t="str">
        <f>IF(I46="","Bitte auswählen","")</f>
        <v>Bitte auswählen</v>
      </c>
      <c r="H46" s="148" t="s">
        <v>184</v>
      </c>
      <c r="I46" s="123"/>
      <c r="J46" s="122"/>
      <c r="K46" s="130"/>
      <c r="L46" s="130"/>
      <c r="M46" s="130"/>
      <c r="N46" s="130"/>
    </row>
    <row r="47" spans="1:14" ht="14.25" customHeight="1" x14ac:dyDescent="0.3">
      <c r="A47" s="128"/>
      <c r="B47" s="147" t="s">
        <v>234</v>
      </c>
      <c r="C47" s="126"/>
      <c r="D47" s="130"/>
      <c r="E47" s="258"/>
      <c r="F47" s="130"/>
      <c r="G47" s="130"/>
      <c r="H47" s="148" t="s">
        <v>216</v>
      </c>
      <c r="I47" s="228"/>
      <c r="K47" s="266" t="s">
        <v>106</v>
      </c>
      <c r="L47" s="163" t="s">
        <v>234</v>
      </c>
      <c r="M47" s="158"/>
      <c r="N47" s="130"/>
    </row>
    <row r="48" spans="1:14" ht="42" customHeight="1" x14ac:dyDescent="0.3">
      <c r="A48" s="128"/>
      <c r="B48" s="148" t="s">
        <v>96</v>
      </c>
      <c r="C48" s="120"/>
      <c r="D48" s="166" t="str">
        <f>IF(C48="","Bitte auswählen","")</f>
        <v>Bitte auswählen</v>
      </c>
      <c r="E48" s="258"/>
      <c r="F48" s="130"/>
      <c r="G48" s="130"/>
      <c r="H48" s="148" t="str">
        <f>IF(Berechnungen!E51=1,"bitte auswählen","-")</f>
        <v>-</v>
      </c>
      <c r="I48" s="267"/>
      <c r="J48" s="267"/>
      <c r="K48" s="266"/>
      <c r="L48" s="177" t="s">
        <v>96</v>
      </c>
      <c r="M48" s="159"/>
      <c r="N48" s="166" t="str">
        <f>IF(M48="","Bitte auswählen","")</f>
        <v>Bitte auswählen</v>
      </c>
    </row>
    <row r="49" spans="1:27" ht="14.25" customHeight="1" x14ac:dyDescent="0.3">
      <c r="A49" s="128"/>
      <c r="B49" s="147" t="str">
        <f>IF(OR(Berechnungen!$S$127=2,Berechnungen!$S$127=3,Berechnungen!$S$127=4),"Temperatur angr.:","-")</f>
        <v>-</v>
      </c>
      <c r="C49" s="157"/>
      <c r="D49" s="130"/>
      <c r="E49" s="258"/>
      <c r="F49" s="130"/>
      <c r="G49" s="166" t="str">
        <f>IF(I49="","Bitte auswählen","")</f>
        <v>Bitte auswählen</v>
      </c>
      <c r="H49" s="148" t="s">
        <v>185</v>
      </c>
      <c r="I49" s="141"/>
      <c r="J49" s="122"/>
      <c r="K49" s="266"/>
      <c r="L49" s="163" t="str">
        <f>IF(OR(Berechnungen!$S$125=2,Berechnungen!$S$125=3,Berechnungen!$S$125=4),"Temperatur angr.:","-")</f>
        <v>-</v>
      </c>
      <c r="M49" s="160"/>
      <c r="N49" s="130"/>
    </row>
    <row r="50" spans="1:27" ht="14.25" customHeight="1" x14ac:dyDescent="0.3">
      <c r="A50" s="128"/>
      <c r="B50" s="147" t="s">
        <v>110</v>
      </c>
      <c r="C50" s="223"/>
      <c r="D50" s="130"/>
      <c r="E50" s="258"/>
      <c r="F50" s="130"/>
      <c r="G50" s="130"/>
      <c r="H50" s="148" t="str">
        <f>IF(Berechnungen!S132=1,"-","Temperatur angrenzend:")</f>
        <v>Temperatur angrenzend:</v>
      </c>
      <c r="I50" s="137"/>
      <c r="J50" s="130"/>
      <c r="K50" s="266"/>
      <c r="L50" s="163" t="s">
        <v>110</v>
      </c>
      <c r="M50" s="222"/>
      <c r="N50" s="130"/>
    </row>
    <row r="51" spans="1:27" ht="14.25" customHeight="1" x14ac:dyDescent="0.3">
      <c r="A51" s="128"/>
      <c r="B51" s="130"/>
      <c r="C51" s="254"/>
      <c r="D51" s="254"/>
      <c r="E51" s="130"/>
      <c r="F51" s="130"/>
      <c r="G51" s="130"/>
      <c r="H51" s="178"/>
      <c r="I51" s="124"/>
      <c r="J51" s="130"/>
      <c r="K51" s="266"/>
      <c r="L51" s="161"/>
      <c r="M51" s="268"/>
      <c r="N51" s="166" t="str">
        <f>IF(AND(Berechnungen!S125=3,M51=""),"Bitte auswählen","")</f>
        <v/>
      </c>
    </row>
    <row r="52" spans="1:27" ht="14.25" customHeight="1" x14ac:dyDescent="0.3">
      <c r="A52" s="128"/>
      <c r="B52" s="139"/>
      <c r="C52" s="254"/>
      <c r="D52" s="254"/>
      <c r="E52" s="130"/>
      <c r="F52" s="130"/>
      <c r="G52" s="130"/>
      <c r="H52" s="148" t="s">
        <v>226</v>
      </c>
      <c r="I52" s="229"/>
      <c r="J52" s="130"/>
      <c r="K52" s="130"/>
      <c r="L52" s="161"/>
      <c r="M52" s="268"/>
      <c r="N52" s="130"/>
    </row>
    <row r="53" spans="1:27" s="3" customFormat="1" ht="14.25" customHeight="1" x14ac:dyDescent="0.3">
      <c r="A53" s="145"/>
      <c r="B53" s="153"/>
      <c r="C53" s="254"/>
      <c r="D53" s="254"/>
      <c r="E53" s="134"/>
      <c r="F53" s="134"/>
      <c r="H53" s="148" t="s">
        <v>227</v>
      </c>
      <c r="I53" s="229"/>
      <c r="J53" s="130"/>
      <c r="K53" s="130"/>
      <c r="L53" s="162"/>
      <c r="M53" s="268"/>
      <c r="N53" s="130"/>
      <c r="O53" s="119"/>
      <c r="P53" s="119"/>
      <c r="Q53" s="119"/>
      <c r="R53" s="119"/>
      <c r="S53" s="119"/>
      <c r="T53" s="119"/>
      <c r="U53" s="119"/>
      <c r="V53" s="119"/>
      <c r="W53" s="119"/>
      <c r="X53" s="119"/>
      <c r="Y53" s="165"/>
      <c r="Z53" s="165"/>
      <c r="AA53" s="165"/>
    </row>
    <row r="54" spans="1:27" ht="14.25" customHeight="1" x14ac:dyDescent="0.3">
      <c r="A54" s="128"/>
      <c r="B54" s="139"/>
      <c r="C54" s="254"/>
      <c r="D54" s="254"/>
      <c r="E54" s="130"/>
      <c r="F54" s="130"/>
      <c r="G54" s="135"/>
      <c r="H54" s="148" t="s">
        <v>103</v>
      </c>
      <c r="I54" s="229"/>
      <c r="J54" s="130"/>
      <c r="K54" s="130"/>
      <c r="L54" s="161"/>
      <c r="M54" s="268"/>
      <c r="N54" s="130"/>
    </row>
    <row r="55" spans="1:27" ht="49.5" customHeight="1" x14ac:dyDescent="0.3">
      <c r="A55" s="128"/>
      <c r="B55" s="139"/>
      <c r="C55" s="167" t="str">
        <f>IF(AND(Berechnungen!S127=3,C51=""),"Bitte auswählen","")</f>
        <v/>
      </c>
      <c r="D55" s="139"/>
      <c r="E55" s="124"/>
      <c r="F55" s="130"/>
      <c r="G55" s="130"/>
      <c r="I55" s="155" t="s">
        <v>220</v>
      </c>
      <c r="J55" s="130"/>
      <c r="K55" s="130"/>
      <c r="L55" s="139"/>
      <c r="M55" s="139"/>
      <c r="N55" s="130"/>
    </row>
    <row r="56" spans="1:27" ht="23.25" customHeight="1" x14ac:dyDescent="0.3">
      <c r="A56" s="128"/>
      <c r="B56" s="130"/>
      <c r="C56" s="130"/>
      <c r="D56" s="130"/>
      <c r="E56" s="130"/>
      <c r="F56" s="130"/>
      <c r="G56" s="130"/>
      <c r="H56" s="152" t="s">
        <v>107</v>
      </c>
      <c r="I56" s="130"/>
      <c r="J56" s="130"/>
      <c r="K56" s="130"/>
      <c r="L56" s="130"/>
      <c r="M56" s="130"/>
      <c r="N56" s="130"/>
    </row>
    <row r="57" spans="1:27" x14ac:dyDescent="0.3">
      <c r="A57" s="128"/>
      <c r="B57" s="130"/>
      <c r="C57" s="130"/>
      <c r="D57" s="130"/>
      <c r="E57" s="130"/>
      <c r="F57" s="130"/>
      <c r="G57" s="147" t="s">
        <v>234</v>
      </c>
      <c r="H57" s="126"/>
      <c r="I57" s="130"/>
      <c r="J57" s="130"/>
      <c r="K57" s="130"/>
      <c r="L57" s="130"/>
      <c r="M57" s="130"/>
      <c r="N57" s="130"/>
    </row>
    <row r="58" spans="1:27" x14ac:dyDescent="0.3">
      <c r="A58" s="128"/>
      <c r="B58" s="130"/>
      <c r="C58" s="130"/>
      <c r="D58" s="130"/>
      <c r="E58" s="130"/>
      <c r="F58" s="130"/>
      <c r="G58" s="147" t="s">
        <v>96</v>
      </c>
      <c r="H58" s="120"/>
      <c r="I58" s="166"/>
      <c r="J58" s="130"/>
      <c r="K58" s="130"/>
      <c r="L58" s="130"/>
      <c r="M58" s="130"/>
      <c r="N58" s="130"/>
    </row>
    <row r="59" spans="1:27" x14ac:dyDescent="0.3">
      <c r="A59" s="128"/>
      <c r="B59" s="130"/>
      <c r="C59" s="130"/>
      <c r="D59" s="130"/>
      <c r="E59" s="130"/>
      <c r="F59" s="130"/>
      <c r="G59" s="147" t="str">
        <f>IF(OR(Berechnungen!$S$126=2,Berechnungen!$S$126=3,Berechnungen!$S$126=4),"Temperatur angr.:","-")</f>
        <v>-</v>
      </c>
      <c r="H59" s="156"/>
      <c r="I59" s="130"/>
      <c r="J59" s="130"/>
      <c r="K59" s="130"/>
      <c r="L59" s="130"/>
      <c r="M59" s="130"/>
      <c r="N59" s="130"/>
    </row>
    <row r="60" spans="1:27" ht="13.5" customHeight="1" x14ac:dyDescent="0.3">
      <c r="A60" s="128"/>
      <c r="B60" s="130"/>
      <c r="C60" s="130"/>
      <c r="D60" s="130"/>
      <c r="E60" s="130"/>
      <c r="F60" s="130"/>
      <c r="G60" s="147" t="s">
        <v>110</v>
      </c>
      <c r="H60" s="221"/>
      <c r="I60" s="130"/>
      <c r="J60" s="130"/>
      <c r="K60" s="130"/>
      <c r="L60" s="130"/>
      <c r="M60" s="130"/>
      <c r="N60" s="130"/>
    </row>
    <row r="61" spans="1:27" ht="54.75" customHeight="1" x14ac:dyDescent="0.3">
      <c r="A61" s="128"/>
      <c r="B61" s="130"/>
      <c r="C61" s="130"/>
      <c r="D61" s="130"/>
      <c r="E61" s="130"/>
      <c r="F61" s="130"/>
      <c r="G61" s="130"/>
      <c r="H61" s="254"/>
      <c r="I61" s="254"/>
      <c r="J61" s="166" t="str">
        <f>IF(AND(Berechnungen!S126=3,H61=""),"Bitte auswählen","")</f>
        <v/>
      </c>
      <c r="K61" s="130"/>
      <c r="L61" s="130"/>
      <c r="M61" s="130"/>
      <c r="N61" s="130"/>
    </row>
    <row r="62" spans="1:27" ht="14.25" customHeight="1" x14ac:dyDescent="0.3">
      <c r="A62" s="128"/>
      <c r="B62" s="130"/>
      <c r="C62" s="130"/>
      <c r="D62" s="134"/>
      <c r="E62" s="130"/>
      <c r="F62" s="130"/>
      <c r="G62" s="130"/>
      <c r="H62" s="130"/>
      <c r="I62" s="130"/>
      <c r="J62" s="130"/>
      <c r="K62" s="130"/>
      <c r="L62" s="130"/>
      <c r="M62" s="130"/>
      <c r="N62" s="130"/>
    </row>
    <row r="63" spans="1:27" s="119" customFormat="1" ht="8.15" customHeight="1" x14ac:dyDescent="0.3">
      <c r="A63" s="128"/>
      <c r="B63" s="128"/>
      <c r="C63" s="128"/>
      <c r="D63" s="128"/>
      <c r="E63" s="128"/>
      <c r="F63" s="128"/>
      <c r="G63" s="128"/>
      <c r="H63" s="128"/>
      <c r="I63" s="128"/>
      <c r="J63" s="128"/>
      <c r="K63" s="128"/>
      <c r="L63" s="128"/>
      <c r="M63" s="128"/>
      <c r="N63" s="128"/>
    </row>
    <row r="64" spans="1:27" ht="15" x14ac:dyDescent="0.3">
      <c r="A64" s="128"/>
      <c r="B64" s="173" t="s">
        <v>109</v>
      </c>
      <c r="C64" s="134"/>
      <c r="D64" s="134"/>
      <c r="E64" s="130"/>
      <c r="F64" s="130"/>
      <c r="G64" s="130"/>
      <c r="H64" s="130"/>
      <c r="I64" s="130"/>
      <c r="J64" s="130"/>
      <c r="K64" s="130"/>
      <c r="L64" s="130"/>
      <c r="M64" s="130"/>
      <c r="N64" s="130"/>
    </row>
    <row r="65" spans="1:14" x14ac:dyDescent="0.3">
      <c r="A65" s="128"/>
      <c r="B65" s="130"/>
      <c r="C65" s="130"/>
      <c r="D65" s="130"/>
      <c r="E65" s="130"/>
      <c r="F65" s="130"/>
      <c r="G65" s="130"/>
      <c r="H65" s="130"/>
      <c r="I65" s="130"/>
      <c r="J65" s="130"/>
      <c r="K65" s="130"/>
      <c r="L65" s="130"/>
      <c r="M65" s="130"/>
      <c r="N65" s="130"/>
    </row>
    <row r="66" spans="1:14" x14ac:dyDescent="0.3">
      <c r="A66" s="128"/>
      <c r="B66" s="257" t="s">
        <v>236</v>
      </c>
      <c r="C66" s="257"/>
      <c r="D66" s="256" t="str">
        <f>IF(Berechnungen!D125=0,"vorab Eingaben ausfüllen",Berechnungen!D125)</f>
        <v>vorab Eingaben ausfüllen</v>
      </c>
      <c r="E66" s="256"/>
      <c r="F66" s="130"/>
      <c r="G66" s="130"/>
      <c r="H66" s="130"/>
      <c r="I66" s="130"/>
      <c r="J66" s="130"/>
      <c r="K66" s="130"/>
      <c r="L66" s="130"/>
      <c r="M66" s="130"/>
      <c r="N66" s="130"/>
    </row>
    <row r="67" spans="1:14" x14ac:dyDescent="0.3">
      <c r="A67" s="128"/>
      <c r="B67" s="146"/>
      <c r="C67" s="130"/>
      <c r="D67" s="140"/>
      <c r="E67" s="130"/>
      <c r="F67" s="130"/>
      <c r="G67" s="130"/>
      <c r="H67" s="130"/>
      <c r="I67" s="130"/>
      <c r="J67" s="130"/>
      <c r="K67" s="130"/>
      <c r="L67" s="130"/>
      <c r="M67" s="130"/>
      <c r="N67" s="130"/>
    </row>
    <row r="68" spans="1:14" x14ac:dyDescent="0.3">
      <c r="A68" s="128"/>
      <c r="B68" s="257" t="s">
        <v>237</v>
      </c>
      <c r="C68" s="257"/>
      <c r="D68" s="256" t="str">
        <f>IF(Berechnungen!D128=0,"vorab Eingaben ausfüllen",Berechnungen!D128)</f>
        <v>vorab Eingaben ausfüllen</v>
      </c>
      <c r="E68" s="256"/>
      <c r="F68" s="130"/>
      <c r="G68" s="130"/>
      <c r="H68" s="130"/>
      <c r="I68" s="130"/>
      <c r="J68" s="130"/>
      <c r="K68" s="130"/>
      <c r="L68" s="130"/>
      <c r="M68" s="130"/>
      <c r="N68" s="130"/>
    </row>
    <row r="69" spans="1:14" x14ac:dyDescent="0.3">
      <c r="A69" s="128"/>
      <c r="B69" s="146"/>
      <c r="C69" s="130"/>
      <c r="D69" s="140"/>
      <c r="E69" s="130"/>
      <c r="F69" s="130"/>
      <c r="G69" s="130"/>
      <c r="H69" s="130"/>
      <c r="I69" s="130"/>
      <c r="J69" s="130"/>
      <c r="K69" s="130"/>
      <c r="L69" s="130"/>
      <c r="M69" s="130"/>
      <c r="N69" s="130"/>
    </row>
    <row r="70" spans="1:14" x14ac:dyDescent="0.3">
      <c r="A70" s="128"/>
      <c r="B70" s="257" t="s">
        <v>221</v>
      </c>
      <c r="C70" s="257"/>
      <c r="D70" s="256">
        <f>Berechnungen!$B$178</f>
        <v>0</v>
      </c>
      <c r="E70" s="256"/>
      <c r="F70" s="130"/>
      <c r="G70" s="130"/>
      <c r="H70" s="130"/>
      <c r="I70" s="130"/>
      <c r="J70" s="130"/>
      <c r="K70" s="130"/>
      <c r="L70" s="130"/>
      <c r="M70" s="130"/>
      <c r="N70" s="130"/>
    </row>
    <row r="71" spans="1:14" x14ac:dyDescent="0.3">
      <c r="A71" s="128"/>
      <c r="B71" s="130"/>
      <c r="C71" s="130"/>
      <c r="D71" s="130"/>
      <c r="E71" s="130"/>
      <c r="F71" s="130"/>
      <c r="G71" s="130"/>
      <c r="H71" s="130"/>
      <c r="I71" s="130"/>
      <c r="J71" s="130"/>
      <c r="K71" s="130"/>
      <c r="L71" s="130"/>
      <c r="M71" s="130"/>
      <c r="N71" s="130"/>
    </row>
    <row r="72" spans="1:14" s="119" customFormat="1" ht="8.15" customHeight="1" x14ac:dyDescent="0.3">
      <c r="A72" s="128"/>
      <c r="B72" s="128"/>
      <c r="C72" s="128"/>
      <c r="D72" s="128"/>
      <c r="E72" s="128"/>
      <c r="F72" s="128"/>
      <c r="G72" s="128"/>
      <c r="H72" s="128"/>
      <c r="I72" s="128"/>
      <c r="J72" s="128"/>
      <c r="K72" s="128"/>
      <c r="L72" s="128"/>
      <c r="M72" s="128"/>
      <c r="N72" s="128"/>
    </row>
    <row r="73" spans="1:14" ht="23.25" customHeight="1" x14ac:dyDescent="0.3">
      <c r="A73" s="128"/>
      <c r="B73" s="173" t="s">
        <v>359</v>
      </c>
      <c r="C73" s="130"/>
      <c r="D73" s="130"/>
      <c r="E73" s="130"/>
      <c r="F73" s="130"/>
      <c r="G73" s="130"/>
      <c r="H73" s="130"/>
      <c r="I73" s="130"/>
      <c r="J73" s="130"/>
      <c r="K73" s="130"/>
      <c r="L73" s="130"/>
      <c r="M73" s="130"/>
      <c r="N73" s="130"/>
    </row>
    <row r="74" spans="1:14" ht="12" customHeight="1" x14ac:dyDescent="0.3">
      <c r="A74" s="128"/>
      <c r="B74" s="173"/>
      <c r="C74" s="130"/>
      <c r="D74" s="130"/>
      <c r="E74" s="130"/>
      <c r="F74" s="130"/>
      <c r="G74" s="130"/>
      <c r="H74" s="130"/>
      <c r="I74" s="130"/>
      <c r="J74" s="130"/>
      <c r="K74" s="130"/>
      <c r="L74" s="130"/>
      <c r="M74" s="130"/>
      <c r="N74" s="130"/>
    </row>
    <row r="75" spans="1:14" x14ac:dyDescent="0.3">
      <c r="A75" s="128"/>
      <c r="B75" s="260" t="s">
        <v>58</v>
      </c>
      <c r="C75" s="260"/>
      <c r="D75" s="172"/>
      <c r="E75" s="166" t="str">
        <f>IF(D75="","Bitte auswählen","")</f>
        <v>Bitte auswählen</v>
      </c>
      <c r="F75" s="130"/>
      <c r="G75" s="130"/>
      <c r="H75" s="130"/>
      <c r="I75" s="130"/>
      <c r="J75" s="130"/>
      <c r="K75" s="130"/>
      <c r="L75" s="130"/>
      <c r="M75" s="130"/>
      <c r="N75" s="130"/>
    </row>
    <row r="76" spans="1:14" x14ac:dyDescent="0.3">
      <c r="A76" s="128"/>
      <c r="B76" s="131"/>
      <c r="C76" s="130"/>
      <c r="D76" s="130"/>
      <c r="E76" s="130"/>
      <c r="F76" s="130"/>
      <c r="G76" s="130"/>
      <c r="H76" s="130"/>
      <c r="I76" s="130"/>
      <c r="J76" s="130"/>
      <c r="K76" s="130"/>
      <c r="L76" s="130"/>
      <c r="M76" s="130"/>
      <c r="N76" s="130"/>
    </row>
    <row r="77" spans="1:14" x14ac:dyDescent="0.3">
      <c r="A77" s="128"/>
      <c r="B77" s="131" t="s">
        <v>355</v>
      </c>
      <c r="C77" s="130"/>
      <c r="D77" s="130"/>
      <c r="E77" s="130"/>
      <c r="F77" s="130"/>
      <c r="G77" s="130"/>
      <c r="H77" s="130"/>
      <c r="I77" s="130"/>
      <c r="J77" s="130"/>
      <c r="K77" s="130"/>
      <c r="L77" s="130"/>
      <c r="M77" s="130"/>
      <c r="N77" s="130"/>
    </row>
    <row r="78" spans="1:14" x14ac:dyDescent="0.3">
      <c r="A78" s="128"/>
      <c r="B78" s="269" t="s">
        <v>223</v>
      </c>
      <c r="C78" s="269"/>
      <c r="D78" s="125"/>
      <c r="E78" s="166" t="str">
        <f>IF(D78="","Bitte auswählen","")</f>
        <v>Bitte auswählen</v>
      </c>
      <c r="F78" s="134"/>
      <c r="G78" s="130"/>
      <c r="H78" s="130"/>
      <c r="I78" s="130"/>
      <c r="J78" s="130"/>
      <c r="K78" s="130"/>
      <c r="L78" s="130"/>
      <c r="M78" s="130"/>
      <c r="N78" s="130"/>
    </row>
    <row r="79" spans="1:14" ht="75" customHeight="1" x14ac:dyDescent="0.3">
      <c r="A79" s="128"/>
      <c r="B79" s="150" t="s">
        <v>222</v>
      </c>
      <c r="C79" s="139"/>
      <c r="D79" s="124"/>
      <c r="E79" s="130"/>
      <c r="F79" s="130"/>
      <c r="G79" s="130"/>
      <c r="H79" s="130"/>
      <c r="I79" s="130"/>
      <c r="J79" s="130"/>
      <c r="K79" s="130"/>
      <c r="L79" s="130"/>
      <c r="M79" s="130"/>
      <c r="N79" s="130"/>
    </row>
    <row r="80" spans="1:14" x14ac:dyDescent="0.3">
      <c r="A80" s="128"/>
      <c r="B80" s="269" t="s">
        <v>224</v>
      </c>
      <c r="C80" s="269"/>
      <c r="D80" s="171"/>
      <c r="E80" s="166" t="str">
        <f>IF(D80="","Bitte auswählen","")</f>
        <v>Bitte auswählen</v>
      </c>
      <c r="F80" s="130"/>
      <c r="G80" s="130"/>
      <c r="H80" s="130"/>
      <c r="I80" s="130"/>
      <c r="J80" s="130"/>
      <c r="K80" s="130"/>
      <c r="L80" s="130"/>
      <c r="M80" s="130"/>
      <c r="N80" s="130"/>
    </row>
    <row r="81" spans="1:14" x14ac:dyDescent="0.3">
      <c r="A81" s="128"/>
      <c r="B81" s="269" t="s">
        <v>225</v>
      </c>
      <c r="C81" s="269"/>
      <c r="D81" s="171"/>
      <c r="E81" s="166" t="str">
        <f>IF(D81="","Bitte auswählen","")</f>
        <v>Bitte auswählen</v>
      </c>
      <c r="F81" s="130"/>
      <c r="G81" s="130"/>
      <c r="H81" s="130"/>
      <c r="I81" s="130"/>
      <c r="J81" s="130"/>
      <c r="K81" s="130"/>
      <c r="L81" s="130"/>
      <c r="M81" s="130"/>
      <c r="N81" s="130"/>
    </row>
    <row r="82" spans="1:14" x14ac:dyDescent="0.3">
      <c r="A82" s="128"/>
      <c r="B82" s="230"/>
      <c r="C82" s="230"/>
      <c r="D82" s="166"/>
      <c r="E82" s="166"/>
      <c r="F82" s="130"/>
      <c r="G82" s="130"/>
      <c r="H82" s="130"/>
      <c r="I82" s="130"/>
      <c r="J82" s="130"/>
      <c r="K82" s="130"/>
      <c r="L82" s="130"/>
      <c r="M82" s="130"/>
      <c r="N82" s="130"/>
    </row>
    <row r="83" spans="1:14" ht="14.25" customHeight="1" x14ac:dyDescent="0.3">
      <c r="A83" s="128"/>
      <c r="B83" s="131" t="s">
        <v>354</v>
      </c>
      <c r="C83" s="130"/>
      <c r="D83" s="130"/>
      <c r="E83" s="130"/>
      <c r="F83" s="130"/>
      <c r="G83" s="130"/>
      <c r="H83" s="130"/>
      <c r="I83" s="130"/>
      <c r="J83" s="130"/>
      <c r="K83" s="130"/>
      <c r="L83" s="130"/>
      <c r="M83" s="130"/>
      <c r="N83" s="130"/>
    </row>
    <row r="84" spans="1:14" ht="14.25" customHeight="1" x14ac:dyDescent="0.3">
      <c r="A84" s="128"/>
      <c r="B84" s="269" t="s">
        <v>223</v>
      </c>
      <c r="C84" s="269"/>
      <c r="D84" s="125"/>
      <c r="E84" s="166" t="str">
        <f>IF(D84="","Bitte auswählen","")</f>
        <v>Bitte auswählen</v>
      </c>
      <c r="F84" s="134"/>
      <c r="G84" s="130"/>
      <c r="H84" s="130"/>
      <c r="I84" s="130"/>
      <c r="J84" s="130"/>
      <c r="K84" s="130"/>
      <c r="L84" s="130"/>
      <c r="M84" s="130"/>
      <c r="N84" s="130"/>
    </row>
    <row r="85" spans="1:14" ht="75" customHeight="1" x14ac:dyDescent="0.3">
      <c r="A85" s="128"/>
      <c r="B85" s="150" t="s">
        <v>222</v>
      </c>
      <c r="C85" s="139"/>
      <c r="D85" s="124"/>
      <c r="E85" s="130"/>
      <c r="F85" s="130"/>
      <c r="G85" s="130"/>
      <c r="H85" s="130"/>
      <c r="I85" s="130"/>
      <c r="J85" s="130"/>
      <c r="K85" s="130"/>
      <c r="L85" s="130"/>
      <c r="M85" s="130"/>
      <c r="N85" s="130"/>
    </row>
    <row r="86" spans="1:14" ht="14.25" customHeight="1" x14ac:dyDescent="0.3">
      <c r="A86" s="128"/>
      <c r="B86" s="269" t="s">
        <v>224</v>
      </c>
      <c r="C86" s="269"/>
      <c r="D86" s="171"/>
      <c r="E86" s="166" t="str">
        <f>IF(D86="","Bitte auswählen","")</f>
        <v>Bitte auswählen</v>
      </c>
      <c r="F86" s="130"/>
      <c r="G86" s="130"/>
      <c r="H86" s="130"/>
      <c r="I86" s="130"/>
      <c r="J86" s="130"/>
      <c r="K86" s="130"/>
      <c r="L86" s="130"/>
      <c r="M86" s="130"/>
      <c r="N86" s="130"/>
    </row>
    <row r="87" spans="1:14" ht="14.25" customHeight="1" x14ac:dyDescent="0.3">
      <c r="A87" s="128"/>
      <c r="B87" s="269" t="s">
        <v>225</v>
      </c>
      <c r="C87" s="269"/>
      <c r="D87" s="171"/>
      <c r="E87" s="166" t="str">
        <f>IF(D87="","Bitte auswählen","")</f>
        <v>Bitte auswählen</v>
      </c>
      <c r="F87" s="130"/>
      <c r="G87" s="130"/>
      <c r="H87" s="130"/>
      <c r="I87" s="130"/>
      <c r="J87" s="130"/>
      <c r="K87" s="130"/>
      <c r="L87" s="130"/>
      <c r="M87" s="130"/>
      <c r="N87" s="130"/>
    </row>
    <row r="88" spans="1:14" ht="14.25" customHeight="1" x14ac:dyDescent="0.3">
      <c r="A88" s="128"/>
      <c r="B88" s="231"/>
      <c r="C88" s="231"/>
      <c r="D88" s="166"/>
      <c r="E88" s="166"/>
      <c r="F88" s="130"/>
      <c r="G88" s="130"/>
      <c r="H88" s="130"/>
      <c r="I88" s="130"/>
      <c r="J88" s="130"/>
      <c r="K88" s="130"/>
      <c r="L88" s="130"/>
      <c r="M88" s="130"/>
      <c r="N88" s="130"/>
    </row>
    <row r="89" spans="1:14" ht="14.25" customHeight="1" x14ac:dyDescent="0.3">
      <c r="A89" s="128"/>
      <c r="B89" s="131" t="s">
        <v>361</v>
      </c>
      <c r="C89" s="130"/>
      <c r="D89" s="130"/>
      <c r="E89" s="166"/>
      <c r="F89" s="130"/>
      <c r="G89" s="130"/>
      <c r="H89" s="130"/>
      <c r="I89" s="130"/>
      <c r="J89" s="130"/>
      <c r="K89" s="130"/>
      <c r="L89" s="130"/>
      <c r="M89" s="130"/>
      <c r="N89" s="130"/>
    </row>
    <row r="90" spans="1:14" ht="14.25" customHeight="1" x14ac:dyDescent="0.3">
      <c r="A90" s="128"/>
      <c r="B90" s="269" t="s">
        <v>223</v>
      </c>
      <c r="C90" s="269"/>
      <c r="D90" s="125"/>
      <c r="E90" s="166"/>
      <c r="F90" s="130"/>
      <c r="G90" s="130"/>
      <c r="H90" s="130"/>
      <c r="I90" s="130"/>
      <c r="J90" s="130"/>
      <c r="K90" s="130"/>
      <c r="L90" s="130"/>
      <c r="M90" s="130"/>
      <c r="N90" s="130"/>
    </row>
    <row r="91" spans="1:14" ht="75" customHeight="1" x14ac:dyDescent="0.3">
      <c r="A91" s="128"/>
      <c r="B91" s="150" t="s">
        <v>222</v>
      </c>
      <c r="C91" s="139"/>
      <c r="D91" s="124"/>
      <c r="E91" s="166"/>
      <c r="F91" s="130"/>
      <c r="G91" s="130"/>
      <c r="H91" s="130"/>
      <c r="I91" s="130"/>
      <c r="J91" s="130"/>
      <c r="K91" s="130"/>
      <c r="L91" s="130"/>
      <c r="M91" s="130"/>
      <c r="N91" s="130"/>
    </row>
    <row r="92" spans="1:14" ht="14.25" customHeight="1" x14ac:dyDescent="0.3">
      <c r="A92" s="128"/>
      <c r="B92" s="269" t="s">
        <v>224</v>
      </c>
      <c r="C92" s="269"/>
      <c r="D92" s="171"/>
      <c r="E92" s="166" t="str">
        <f t="shared" ref="E92:E93" si="0">IF(D92="","Bitte auswählen","")</f>
        <v>Bitte auswählen</v>
      </c>
      <c r="F92" s="130"/>
      <c r="G92" s="130"/>
      <c r="H92" s="130"/>
      <c r="I92" s="130"/>
      <c r="J92" s="130"/>
      <c r="K92" s="130"/>
      <c r="L92" s="130"/>
      <c r="M92" s="130"/>
      <c r="N92" s="130"/>
    </row>
    <row r="93" spans="1:14" ht="14.25" customHeight="1" x14ac:dyDescent="0.3">
      <c r="A93" s="128"/>
      <c r="B93" s="269" t="s">
        <v>225</v>
      </c>
      <c r="C93" s="269"/>
      <c r="D93" s="171"/>
      <c r="E93" s="166" t="str">
        <f t="shared" si="0"/>
        <v>Bitte auswählen</v>
      </c>
      <c r="F93" s="130"/>
      <c r="G93" s="130"/>
      <c r="H93" s="130"/>
      <c r="I93" s="130"/>
      <c r="J93" s="130"/>
      <c r="K93" s="130"/>
      <c r="L93" s="130"/>
      <c r="M93" s="130"/>
      <c r="N93" s="130"/>
    </row>
    <row r="94" spans="1:14" ht="14.25" customHeight="1" x14ac:dyDescent="0.3">
      <c r="A94" s="128"/>
      <c r="B94" s="260"/>
      <c r="C94" s="260"/>
      <c r="D94" s="166"/>
      <c r="E94" s="166"/>
      <c r="F94" s="130"/>
      <c r="G94" s="130"/>
      <c r="H94" s="130"/>
      <c r="I94" s="130"/>
      <c r="J94" s="130"/>
      <c r="K94" s="130"/>
      <c r="L94" s="130"/>
      <c r="M94" s="130"/>
      <c r="N94" s="130"/>
    </row>
    <row r="95" spans="1:14" ht="14.25" customHeight="1" x14ac:dyDescent="0.3">
      <c r="A95" s="128"/>
      <c r="B95" s="130"/>
      <c r="C95" s="130"/>
      <c r="D95" s="130"/>
      <c r="E95" s="130"/>
      <c r="F95" s="130"/>
      <c r="G95" s="130"/>
      <c r="H95" s="130"/>
      <c r="I95" s="130"/>
      <c r="J95" s="130"/>
      <c r="K95" s="130"/>
      <c r="L95" s="130"/>
      <c r="M95" s="130"/>
      <c r="N95" s="130"/>
    </row>
    <row r="96" spans="1:14" ht="14.25" customHeight="1" x14ac:dyDescent="0.3">
      <c r="A96" s="128"/>
      <c r="B96" s="130"/>
      <c r="C96" s="130"/>
      <c r="D96" s="130"/>
      <c r="E96" s="130"/>
      <c r="F96" s="130"/>
      <c r="G96" s="130"/>
      <c r="H96" s="130"/>
      <c r="I96" s="130"/>
      <c r="J96" s="130"/>
      <c r="K96" s="130"/>
      <c r="L96" s="130"/>
      <c r="M96" s="130"/>
      <c r="N96" s="130"/>
    </row>
    <row r="97" spans="1:14" ht="14.25" customHeight="1" x14ac:dyDescent="0.3">
      <c r="A97" s="128"/>
      <c r="B97" s="130"/>
      <c r="C97" s="130"/>
      <c r="D97" s="130"/>
      <c r="E97" s="130"/>
      <c r="F97" s="130"/>
      <c r="G97" s="130"/>
      <c r="H97" s="130"/>
      <c r="I97" s="130"/>
      <c r="J97" s="130"/>
      <c r="K97" s="130"/>
      <c r="L97" s="130"/>
      <c r="M97" s="130"/>
      <c r="N97" s="130"/>
    </row>
    <row r="98" spans="1:14" s="119" customFormat="1" ht="8.15" customHeight="1" x14ac:dyDescent="0.3">
      <c r="A98" s="128"/>
      <c r="B98" s="128"/>
      <c r="C98" s="128"/>
      <c r="D98" s="128"/>
      <c r="E98" s="128"/>
      <c r="F98" s="128"/>
      <c r="G98" s="128"/>
      <c r="H98" s="128"/>
      <c r="I98" s="128"/>
      <c r="J98" s="128"/>
      <c r="K98" s="128"/>
      <c r="L98" s="128"/>
      <c r="M98" s="128"/>
      <c r="N98" s="128"/>
    </row>
    <row r="99" spans="1:14" x14ac:dyDescent="0.3">
      <c r="A99" s="128"/>
      <c r="B99" s="131" t="s">
        <v>215</v>
      </c>
      <c r="C99" s="130"/>
      <c r="D99" s="130"/>
      <c r="E99" s="130"/>
      <c r="F99" s="130"/>
      <c r="G99" s="130"/>
      <c r="H99" s="130"/>
      <c r="I99" s="130"/>
      <c r="J99" s="130"/>
      <c r="K99" s="130"/>
      <c r="L99" s="130"/>
      <c r="M99" s="130"/>
      <c r="N99" s="130"/>
    </row>
    <row r="100" spans="1:14" x14ac:dyDescent="0.3">
      <c r="A100" s="128"/>
      <c r="B100" s="131"/>
      <c r="C100" s="130"/>
      <c r="D100" s="130"/>
      <c r="E100" s="130"/>
      <c r="F100" s="130"/>
      <c r="G100" s="130"/>
      <c r="H100" s="130"/>
      <c r="I100" s="130"/>
      <c r="J100" s="130"/>
      <c r="K100" s="130"/>
      <c r="L100" s="130"/>
      <c r="M100" s="130"/>
      <c r="N100" s="130"/>
    </row>
    <row r="101" spans="1:14" x14ac:dyDescent="0.3">
      <c r="A101" s="128"/>
      <c r="B101" s="130" t="s">
        <v>272</v>
      </c>
      <c r="C101" s="130"/>
      <c r="D101" s="265" t="str">
        <f>IF(Berechnungen!H215&gt;0,Berechnungen!H215,"-")</f>
        <v>-</v>
      </c>
      <c r="E101" s="265"/>
      <c r="F101" s="130"/>
      <c r="G101" s="130"/>
      <c r="H101" s="130"/>
      <c r="I101" s="130"/>
      <c r="J101" s="130"/>
      <c r="K101" s="130"/>
      <c r="L101" s="130"/>
      <c r="M101" s="130"/>
      <c r="N101" s="130"/>
    </row>
    <row r="102" spans="1:14" x14ac:dyDescent="0.3">
      <c r="A102" s="128"/>
      <c r="B102" s="131"/>
      <c r="C102" s="130"/>
      <c r="D102" s="130"/>
      <c r="E102" s="130"/>
      <c r="F102" s="130"/>
      <c r="G102" s="130"/>
      <c r="H102" s="130"/>
      <c r="I102" s="130"/>
      <c r="J102" s="130"/>
      <c r="K102" s="130"/>
      <c r="L102" s="130"/>
      <c r="M102" s="130"/>
      <c r="N102" s="130"/>
    </row>
    <row r="103" spans="1:14" x14ac:dyDescent="0.3">
      <c r="A103" s="128"/>
      <c r="B103" s="130" t="s">
        <v>235</v>
      </c>
      <c r="C103" s="248" t="str">
        <f>_xlfn.IFNA(Berechnungen!B184,"-")</f>
        <v>Der Heizkörper kann die Heizleistung NICHT abdecken</v>
      </c>
      <c r="D103" s="248"/>
      <c r="E103" s="248"/>
      <c r="F103" s="248"/>
      <c r="G103" s="248"/>
      <c r="H103" s="130"/>
      <c r="I103" s="130"/>
      <c r="J103" s="130"/>
      <c r="K103" s="130"/>
      <c r="L103" s="130"/>
      <c r="M103" s="130"/>
      <c r="N103" s="130"/>
    </row>
    <row r="104" spans="1:14" x14ac:dyDescent="0.3">
      <c r="A104" s="128"/>
      <c r="B104" s="130"/>
      <c r="C104" s="130"/>
      <c r="D104" s="130"/>
      <c r="E104" s="130"/>
      <c r="F104" s="130"/>
      <c r="G104" s="151"/>
      <c r="H104" s="130"/>
      <c r="I104" s="130"/>
      <c r="J104" s="130"/>
      <c r="K104" s="130"/>
      <c r="L104" s="130"/>
      <c r="M104" s="130"/>
      <c r="N104" s="130"/>
    </row>
    <row r="105" spans="1:14" x14ac:dyDescent="0.3">
      <c r="B105" s="176" t="s">
        <v>238</v>
      </c>
      <c r="C105" s="139"/>
      <c r="D105" s="139"/>
      <c r="E105" s="139"/>
      <c r="F105" s="139"/>
      <c r="G105" s="139"/>
      <c r="H105" s="139"/>
      <c r="I105" s="139"/>
      <c r="J105" s="139"/>
      <c r="K105" s="139"/>
      <c r="L105" s="139"/>
      <c r="M105" s="139"/>
      <c r="N105" s="139"/>
    </row>
    <row r="106" spans="1:14" x14ac:dyDescent="0.3">
      <c r="B106" s="139"/>
      <c r="C106" s="139"/>
      <c r="D106" s="139"/>
      <c r="E106" s="139"/>
      <c r="F106" s="139"/>
      <c r="G106" s="139"/>
      <c r="H106" s="139"/>
      <c r="I106" s="139"/>
      <c r="J106" s="139"/>
      <c r="K106" s="139"/>
      <c r="L106" s="139"/>
      <c r="M106" s="139"/>
      <c r="N106" s="139"/>
    </row>
    <row r="107" spans="1:14" x14ac:dyDescent="0.3">
      <c r="B107" s="119"/>
      <c r="C107" s="119"/>
      <c r="D107" s="119"/>
      <c r="E107" s="119"/>
      <c r="F107" s="119"/>
      <c r="G107" s="119"/>
      <c r="H107" s="119"/>
      <c r="J107" s="119"/>
      <c r="K107" s="119"/>
      <c r="L107" s="119"/>
      <c r="M107" s="119"/>
      <c r="N107" s="119"/>
    </row>
    <row r="108" spans="1:14" x14ac:dyDescent="0.3">
      <c r="B108" s="119"/>
      <c r="C108" s="119"/>
      <c r="D108" s="119"/>
      <c r="E108" s="119"/>
      <c r="F108" s="119"/>
      <c r="G108" s="119"/>
      <c r="H108" s="119"/>
      <c r="J108" s="119"/>
      <c r="K108" s="119"/>
      <c r="L108" s="119"/>
      <c r="M108" s="119"/>
      <c r="N108" s="119"/>
    </row>
    <row r="109" spans="1:14" x14ac:dyDescent="0.3">
      <c r="B109" s="119"/>
      <c r="C109" s="119"/>
      <c r="D109" s="119"/>
      <c r="E109" s="119"/>
      <c r="F109" s="119"/>
      <c r="G109" s="119"/>
      <c r="H109" s="119"/>
      <c r="J109" s="119"/>
      <c r="K109" s="119"/>
      <c r="L109" s="119"/>
      <c r="M109" s="119"/>
      <c r="N109" s="119"/>
    </row>
    <row r="110" spans="1:14" x14ac:dyDescent="0.3">
      <c r="B110" s="119"/>
      <c r="C110" s="119"/>
      <c r="D110" s="119"/>
      <c r="E110" s="119"/>
      <c r="F110" s="119"/>
      <c r="G110" s="119"/>
      <c r="H110" s="119"/>
      <c r="J110" s="119"/>
      <c r="K110" s="119"/>
      <c r="L110" s="119"/>
      <c r="M110" s="119"/>
      <c r="N110" s="119"/>
    </row>
    <row r="111" spans="1:14" x14ac:dyDescent="0.3">
      <c r="B111" s="119"/>
      <c r="C111" s="119"/>
      <c r="D111" s="119"/>
      <c r="E111" s="119"/>
      <c r="F111" s="119"/>
      <c r="G111" s="119"/>
      <c r="H111" s="119"/>
      <c r="J111" s="119"/>
      <c r="K111" s="119"/>
      <c r="L111" s="119"/>
      <c r="M111" s="119"/>
      <c r="N111" s="119"/>
    </row>
    <row r="112" spans="1:14" x14ac:dyDescent="0.3">
      <c r="B112" s="119"/>
      <c r="C112" s="119"/>
      <c r="D112" s="119"/>
      <c r="E112" s="119"/>
      <c r="F112" s="119"/>
      <c r="G112" s="119"/>
      <c r="H112" s="119"/>
      <c r="J112" s="119"/>
      <c r="K112" s="119"/>
      <c r="L112" s="119"/>
      <c r="M112" s="119"/>
      <c r="N112" s="119"/>
    </row>
    <row r="113" spans="2:14" x14ac:dyDescent="0.3">
      <c r="B113" s="119"/>
      <c r="C113" s="119"/>
      <c r="D113" s="119"/>
      <c r="E113" s="119"/>
      <c r="F113" s="119"/>
      <c r="G113" s="119"/>
      <c r="H113" s="119"/>
      <c r="J113" s="119"/>
      <c r="K113" s="119"/>
      <c r="L113" s="119"/>
      <c r="M113" s="119"/>
      <c r="N113" s="119"/>
    </row>
    <row r="114" spans="2:14" x14ac:dyDescent="0.3">
      <c r="B114" s="119"/>
      <c r="C114" s="119"/>
      <c r="D114" s="119"/>
      <c r="E114" s="119"/>
      <c r="F114" s="119"/>
      <c r="G114" s="119"/>
      <c r="H114" s="119"/>
      <c r="J114" s="119"/>
      <c r="K114" s="119"/>
      <c r="L114" s="119"/>
      <c r="M114" s="119"/>
      <c r="N114" s="119"/>
    </row>
    <row r="115" spans="2:14" x14ac:dyDescent="0.3">
      <c r="B115" s="119"/>
      <c r="C115" s="119"/>
      <c r="D115" s="119"/>
      <c r="E115" s="119"/>
      <c r="F115" s="119"/>
      <c r="G115" s="119"/>
      <c r="H115" s="119"/>
      <c r="J115" s="119"/>
      <c r="K115" s="119"/>
      <c r="L115" s="119"/>
      <c r="M115" s="119"/>
      <c r="N115" s="119"/>
    </row>
    <row r="116" spans="2:14" x14ac:dyDescent="0.3">
      <c r="B116" s="119"/>
      <c r="C116" s="119"/>
      <c r="D116" s="119"/>
      <c r="E116" s="119"/>
      <c r="F116" s="119"/>
      <c r="G116" s="119"/>
      <c r="H116" s="119"/>
      <c r="J116" s="119"/>
      <c r="K116" s="119"/>
      <c r="L116" s="119"/>
      <c r="M116" s="119"/>
      <c r="N116" s="119"/>
    </row>
    <row r="117" spans="2:14" x14ac:dyDescent="0.3">
      <c r="B117" s="119"/>
      <c r="C117" s="119"/>
      <c r="D117" s="119"/>
      <c r="E117" s="119"/>
      <c r="F117" s="119"/>
      <c r="G117" s="119"/>
      <c r="H117" s="119"/>
      <c r="J117" s="119"/>
      <c r="K117" s="119"/>
      <c r="L117" s="119"/>
      <c r="M117" s="119"/>
      <c r="N117" s="119"/>
    </row>
    <row r="118" spans="2:14" x14ac:dyDescent="0.3">
      <c r="B118" s="119"/>
      <c r="C118" s="119"/>
      <c r="D118" s="119"/>
      <c r="E118" s="119"/>
      <c r="F118" s="119"/>
      <c r="G118" s="119"/>
      <c r="H118" s="119"/>
      <c r="J118" s="119"/>
      <c r="K118" s="119"/>
      <c r="L118" s="119"/>
      <c r="M118" s="119"/>
      <c r="N118" s="119"/>
    </row>
    <row r="119" spans="2:14" x14ac:dyDescent="0.3">
      <c r="B119" s="119"/>
      <c r="C119" s="119"/>
      <c r="D119" s="119"/>
      <c r="E119" s="119"/>
      <c r="F119" s="119"/>
      <c r="G119" s="119"/>
      <c r="H119" s="119"/>
      <c r="J119" s="119"/>
      <c r="K119" s="119"/>
      <c r="L119" s="119"/>
      <c r="M119" s="119"/>
      <c r="N119" s="119"/>
    </row>
    <row r="120" spans="2:14" x14ac:dyDescent="0.3">
      <c r="B120" s="119"/>
      <c r="C120" s="119"/>
      <c r="D120" s="119"/>
      <c r="E120" s="119"/>
      <c r="F120" s="119"/>
      <c r="G120" s="119"/>
      <c r="H120" s="119"/>
      <c r="J120" s="119"/>
      <c r="K120" s="119"/>
      <c r="L120" s="119"/>
      <c r="M120" s="119"/>
      <c r="N120" s="119"/>
    </row>
    <row r="121" spans="2:14" x14ac:dyDescent="0.3">
      <c r="B121" s="119"/>
      <c r="C121" s="119"/>
      <c r="D121" s="119"/>
      <c r="E121" s="119"/>
      <c r="F121" s="119"/>
      <c r="G121" s="119"/>
      <c r="H121" s="119"/>
      <c r="J121" s="119"/>
      <c r="K121" s="119"/>
      <c r="L121" s="119"/>
      <c r="M121" s="119"/>
      <c r="N121" s="119"/>
    </row>
    <row r="122" spans="2:14" x14ac:dyDescent="0.3">
      <c r="B122" s="119"/>
      <c r="C122" s="119"/>
      <c r="D122" s="119"/>
      <c r="E122" s="119"/>
      <c r="F122" s="119"/>
      <c r="G122" s="119"/>
      <c r="H122" s="119"/>
      <c r="J122" s="119"/>
      <c r="K122" s="119"/>
      <c r="L122" s="119"/>
      <c r="M122" s="119"/>
      <c r="N122" s="119"/>
    </row>
    <row r="123" spans="2:14" x14ac:dyDescent="0.3">
      <c r="B123" s="119"/>
      <c r="C123" s="119"/>
      <c r="D123" s="119"/>
      <c r="E123" s="119"/>
      <c r="F123" s="119"/>
      <c r="G123" s="119"/>
      <c r="H123" s="119"/>
      <c r="J123" s="119"/>
      <c r="K123" s="119"/>
      <c r="L123" s="119"/>
      <c r="M123" s="119"/>
      <c r="N123" s="119"/>
    </row>
    <row r="124" spans="2:14" x14ac:dyDescent="0.3">
      <c r="B124" s="119"/>
      <c r="C124" s="119"/>
      <c r="D124" s="119"/>
      <c r="E124" s="119"/>
      <c r="F124" s="119"/>
      <c r="G124" s="119"/>
      <c r="H124" s="119"/>
      <c r="J124" s="119"/>
      <c r="K124" s="119"/>
      <c r="L124" s="119"/>
      <c r="M124" s="119"/>
      <c r="N124" s="119"/>
    </row>
    <row r="125" spans="2:14" x14ac:dyDescent="0.3">
      <c r="B125" s="119"/>
      <c r="C125" s="119"/>
      <c r="D125" s="119"/>
      <c r="E125" s="119"/>
      <c r="F125" s="119"/>
      <c r="G125" s="119"/>
      <c r="H125" s="119"/>
      <c r="J125" s="119"/>
      <c r="K125" s="119"/>
      <c r="L125" s="119"/>
      <c r="M125" s="119"/>
      <c r="N125" s="119"/>
    </row>
    <row r="126" spans="2:14" x14ac:dyDescent="0.3">
      <c r="B126" s="119"/>
      <c r="C126" s="119"/>
      <c r="D126" s="119"/>
      <c r="E126" s="119"/>
      <c r="F126" s="119"/>
      <c r="G126" s="119"/>
      <c r="H126" s="119"/>
      <c r="J126" s="119"/>
      <c r="K126" s="119"/>
      <c r="L126" s="119"/>
      <c r="M126" s="119"/>
      <c r="N126" s="119"/>
    </row>
    <row r="127" spans="2:14" x14ac:dyDescent="0.3">
      <c r="B127" s="119"/>
      <c r="C127" s="119"/>
      <c r="D127" s="119"/>
      <c r="E127" s="119"/>
      <c r="F127" s="119"/>
      <c r="G127" s="119"/>
      <c r="H127" s="119"/>
      <c r="J127" s="119"/>
      <c r="K127" s="119"/>
      <c r="L127" s="119"/>
      <c r="M127" s="119"/>
      <c r="N127" s="119"/>
    </row>
    <row r="128" spans="2:14" x14ac:dyDescent="0.3">
      <c r="B128" s="119"/>
      <c r="C128" s="119"/>
      <c r="D128" s="119"/>
      <c r="E128" s="119"/>
      <c r="F128" s="119"/>
      <c r="G128" s="119"/>
      <c r="H128" s="119"/>
      <c r="J128" s="119"/>
      <c r="K128" s="119"/>
      <c r="L128" s="119"/>
      <c r="M128" s="119"/>
      <c r="N128" s="119"/>
    </row>
    <row r="129" spans="2:14" x14ac:dyDescent="0.3">
      <c r="B129" s="119"/>
      <c r="C129" s="119"/>
      <c r="D129" s="119"/>
      <c r="E129" s="119"/>
      <c r="F129" s="119"/>
      <c r="G129" s="119"/>
      <c r="H129" s="119"/>
      <c r="J129" s="119"/>
      <c r="K129" s="119"/>
      <c r="L129" s="119"/>
      <c r="M129" s="119"/>
      <c r="N129" s="119"/>
    </row>
    <row r="130" spans="2:14" x14ac:dyDescent="0.3">
      <c r="B130" s="119"/>
      <c r="C130" s="119"/>
      <c r="D130" s="119"/>
      <c r="E130" s="119"/>
      <c r="F130" s="119"/>
      <c r="G130" s="119"/>
      <c r="H130" s="119"/>
      <c r="J130" s="119"/>
      <c r="K130" s="119"/>
      <c r="L130" s="119"/>
      <c r="M130" s="119"/>
      <c r="N130" s="119"/>
    </row>
    <row r="131" spans="2:14" x14ac:dyDescent="0.3">
      <c r="B131" s="119"/>
      <c r="C131" s="119"/>
      <c r="D131" s="119"/>
      <c r="E131" s="119"/>
      <c r="F131" s="119"/>
      <c r="G131" s="119"/>
      <c r="H131" s="119"/>
      <c r="J131" s="119"/>
      <c r="K131" s="119"/>
      <c r="L131" s="119"/>
      <c r="M131" s="119"/>
      <c r="N131" s="119"/>
    </row>
    <row r="132" spans="2:14" x14ac:dyDescent="0.3">
      <c r="B132" s="119"/>
      <c r="C132" s="119"/>
      <c r="D132" s="119"/>
      <c r="E132" s="119"/>
      <c r="F132" s="119"/>
      <c r="G132" s="119"/>
      <c r="H132" s="119"/>
      <c r="J132" s="119"/>
      <c r="K132" s="119"/>
      <c r="L132" s="119"/>
      <c r="M132" s="119"/>
      <c r="N132" s="119"/>
    </row>
    <row r="133" spans="2:14" x14ac:dyDescent="0.3">
      <c r="B133" s="119"/>
      <c r="C133" s="119"/>
      <c r="D133" s="119"/>
      <c r="E133" s="119"/>
      <c r="F133" s="119"/>
      <c r="G133" s="119"/>
      <c r="H133" s="119"/>
      <c r="J133" s="119"/>
      <c r="K133" s="119"/>
      <c r="L133" s="119"/>
      <c r="M133" s="119"/>
      <c r="N133" s="119"/>
    </row>
    <row r="134" spans="2:14" x14ac:dyDescent="0.3">
      <c r="B134" s="119"/>
      <c r="C134" s="119"/>
      <c r="D134" s="119"/>
      <c r="E134" s="119"/>
      <c r="F134" s="119"/>
      <c r="G134" s="119"/>
      <c r="H134" s="119"/>
      <c r="J134" s="119"/>
      <c r="K134" s="119"/>
      <c r="L134" s="119"/>
      <c r="M134" s="119"/>
      <c r="N134" s="119"/>
    </row>
    <row r="135" spans="2:14" x14ac:dyDescent="0.3">
      <c r="B135" s="119"/>
      <c r="C135" s="119"/>
      <c r="D135" s="119"/>
      <c r="E135" s="119"/>
      <c r="F135" s="119"/>
      <c r="G135" s="119"/>
      <c r="H135" s="119"/>
      <c r="J135" s="119"/>
      <c r="K135" s="119"/>
      <c r="L135" s="119"/>
      <c r="M135" s="119"/>
      <c r="N135" s="119"/>
    </row>
    <row r="136" spans="2:14" x14ac:dyDescent="0.3">
      <c r="B136" s="119"/>
      <c r="C136" s="119"/>
      <c r="D136" s="119"/>
      <c r="E136" s="119"/>
      <c r="F136" s="119"/>
      <c r="G136" s="119"/>
      <c r="H136" s="119"/>
      <c r="J136" s="119"/>
      <c r="K136" s="119"/>
      <c r="L136" s="119"/>
      <c r="M136" s="119"/>
      <c r="N136" s="119"/>
    </row>
    <row r="137" spans="2:14" x14ac:dyDescent="0.3">
      <c r="B137" s="119"/>
      <c r="C137" s="119"/>
      <c r="D137" s="119"/>
      <c r="E137" s="119"/>
      <c r="F137" s="119"/>
      <c r="G137" s="119"/>
      <c r="H137" s="119"/>
      <c r="J137" s="119"/>
      <c r="K137" s="119"/>
      <c r="L137" s="119"/>
      <c r="M137" s="119"/>
      <c r="N137" s="119"/>
    </row>
    <row r="138" spans="2:14" x14ac:dyDescent="0.3">
      <c r="B138" s="119"/>
      <c r="C138" s="119"/>
      <c r="D138" s="119"/>
      <c r="E138" s="119"/>
      <c r="F138" s="119"/>
      <c r="G138" s="119"/>
      <c r="H138" s="119"/>
      <c r="J138" s="119"/>
      <c r="K138" s="119"/>
      <c r="L138" s="119"/>
      <c r="M138" s="119"/>
      <c r="N138" s="119"/>
    </row>
    <row r="139" spans="2:14" x14ac:dyDescent="0.3">
      <c r="B139" s="119"/>
      <c r="C139" s="119"/>
      <c r="D139" s="119"/>
      <c r="E139" s="119"/>
      <c r="F139" s="119"/>
      <c r="G139" s="119"/>
      <c r="H139" s="119"/>
      <c r="J139" s="119"/>
      <c r="K139" s="119"/>
      <c r="L139" s="119"/>
      <c r="M139" s="119"/>
      <c r="N139" s="119"/>
    </row>
    <row r="140" spans="2:14" x14ac:dyDescent="0.3">
      <c r="B140" s="119"/>
      <c r="C140" s="119"/>
      <c r="D140" s="119"/>
      <c r="E140" s="119"/>
      <c r="F140" s="119"/>
      <c r="G140" s="119"/>
      <c r="H140" s="119"/>
      <c r="J140" s="119"/>
      <c r="K140" s="119"/>
      <c r="L140" s="119"/>
      <c r="M140" s="119"/>
      <c r="N140" s="119"/>
    </row>
    <row r="141" spans="2:14" x14ac:dyDescent="0.3">
      <c r="B141" s="119"/>
      <c r="C141" s="119"/>
      <c r="D141" s="119"/>
      <c r="E141" s="119"/>
      <c r="F141" s="119"/>
      <c r="G141" s="119"/>
      <c r="H141" s="119"/>
      <c r="J141" s="119"/>
      <c r="K141" s="119"/>
      <c r="L141" s="119"/>
      <c r="M141" s="119"/>
      <c r="N141" s="119"/>
    </row>
    <row r="142" spans="2:14" x14ac:dyDescent="0.3">
      <c r="B142" s="119"/>
      <c r="C142" s="119"/>
      <c r="D142" s="119"/>
      <c r="E142" s="119"/>
      <c r="F142" s="119"/>
      <c r="G142" s="119"/>
      <c r="H142" s="119"/>
      <c r="J142" s="119"/>
      <c r="K142" s="119"/>
      <c r="L142" s="119"/>
      <c r="M142" s="119"/>
      <c r="N142" s="119"/>
    </row>
    <row r="143" spans="2:14" x14ac:dyDescent="0.3">
      <c r="B143" s="119"/>
      <c r="C143" s="119"/>
      <c r="D143" s="119"/>
      <c r="E143" s="119"/>
      <c r="F143" s="119"/>
      <c r="G143" s="119"/>
      <c r="H143" s="119"/>
      <c r="J143" s="119"/>
      <c r="K143" s="119"/>
      <c r="L143" s="119"/>
      <c r="M143" s="119"/>
      <c r="N143" s="119"/>
    </row>
    <row r="144" spans="2:14" x14ac:dyDescent="0.3">
      <c r="B144" s="119"/>
      <c r="C144" s="119"/>
      <c r="D144" s="119"/>
      <c r="E144" s="119"/>
      <c r="F144" s="119"/>
      <c r="G144" s="119"/>
      <c r="H144" s="119"/>
      <c r="J144" s="119"/>
      <c r="K144" s="119"/>
      <c r="L144" s="119"/>
      <c r="M144" s="119"/>
      <c r="N144" s="119"/>
    </row>
    <row r="145" spans="2:14" x14ac:dyDescent="0.3">
      <c r="B145" s="119"/>
      <c r="C145" s="119"/>
      <c r="D145" s="119"/>
      <c r="E145" s="119"/>
      <c r="F145" s="119"/>
      <c r="G145" s="119"/>
      <c r="H145" s="119"/>
      <c r="J145" s="119"/>
      <c r="K145" s="119"/>
      <c r="L145" s="119"/>
      <c r="M145" s="119"/>
      <c r="N145" s="119"/>
    </row>
    <row r="146" spans="2:14" x14ac:dyDescent="0.3">
      <c r="B146" s="119"/>
      <c r="C146" s="119"/>
      <c r="D146" s="119"/>
      <c r="E146" s="119"/>
      <c r="F146" s="119"/>
      <c r="G146" s="119"/>
      <c r="H146" s="119"/>
      <c r="J146" s="119"/>
      <c r="K146" s="119"/>
      <c r="L146" s="119"/>
      <c r="M146" s="119"/>
      <c r="N146" s="119"/>
    </row>
    <row r="147" spans="2:14" x14ac:dyDescent="0.3">
      <c r="B147" s="119"/>
      <c r="C147" s="119"/>
      <c r="D147" s="119"/>
      <c r="E147" s="119"/>
      <c r="F147" s="119"/>
      <c r="G147" s="119"/>
      <c r="H147" s="119"/>
      <c r="J147" s="119"/>
      <c r="K147" s="119"/>
      <c r="L147" s="119"/>
      <c r="M147" s="119"/>
      <c r="N147" s="119"/>
    </row>
    <row r="148" spans="2:14" x14ac:dyDescent="0.3">
      <c r="B148" s="119"/>
      <c r="C148" s="119"/>
      <c r="D148" s="119"/>
      <c r="E148" s="119"/>
      <c r="F148" s="119"/>
      <c r="G148" s="119"/>
      <c r="H148" s="119"/>
      <c r="J148" s="119"/>
      <c r="K148" s="119"/>
      <c r="L148" s="119"/>
      <c r="M148" s="119"/>
      <c r="N148" s="119"/>
    </row>
    <row r="149" spans="2:14" x14ac:dyDescent="0.3">
      <c r="B149" s="119"/>
      <c r="C149" s="119"/>
      <c r="D149" s="119"/>
      <c r="E149" s="119"/>
      <c r="F149" s="119"/>
      <c r="G149" s="119"/>
      <c r="H149" s="119"/>
      <c r="J149" s="119"/>
      <c r="K149" s="119"/>
      <c r="L149" s="119"/>
      <c r="M149" s="119"/>
      <c r="N149" s="119"/>
    </row>
    <row r="150" spans="2:14" x14ac:dyDescent="0.3">
      <c r="B150" s="119"/>
      <c r="C150" s="119"/>
      <c r="D150" s="119"/>
      <c r="E150" s="119"/>
      <c r="F150" s="119"/>
      <c r="G150" s="119"/>
      <c r="H150" s="119"/>
      <c r="J150" s="119"/>
      <c r="K150" s="119"/>
      <c r="L150" s="119"/>
      <c r="M150" s="119"/>
      <c r="N150" s="119"/>
    </row>
    <row r="151" spans="2:14" x14ac:dyDescent="0.3">
      <c r="B151" s="119"/>
      <c r="C151" s="119"/>
      <c r="D151" s="119"/>
      <c r="E151" s="119"/>
      <c r="F151" s="119"/>
      <c r="G151" s="119"/>
      <c r="H151" s="119"/>
      <c r="J151" s="119"/>
      <c r="K151" s="119"/>
      <c r="L151" s="119"/>
      <c r="M151" s="119"/>
      <c r="N151" s="119"/>
    </row>
    <row r="152" spans="2:14" x14ac:dyDescent="0.3">
      <c r="B152" s="119"/>
      <c r="C152" s="119"/>
      <c r="D152" s="119"/>
      <c r="E152" s="119"/>
      <c r="F152" s="119"/>
      <c r="G152" s="119"/>
      <c r="H152" s="119"/>
      <c r="J152" s="119"/>
      <c r="K152" s="119"/>
      <c r="L152" s="119"/>
      <c r="M152" s="119"/>
      <c r="N152" s="119"/>
    </row>
    <row r="153" spans="2:14" x14ac:dyDescent="0.3">
      <c r="B153" s="119"/>
      <c r="C153" s="119"/>
      <c r="D153" s="119"/>
      <c r="E153" s="119"/>
      <c r="F153" s="119"/>
      <c r="G153" s="119"/>
      <c r="H153" s="119"/>
      <c r="J153" s="119"/>
      <c r="K153" s="119"/>
      <c r="L153" s="119"/>
      <c r="M153" s="119"/>
      <c r="N153" s="119"/>
    </row>
    <row r="154" spans="2:14" x14ac:dyDescent="0.3">
      <c r="B154" s="119"/>
      <c r="C154" s="119"/>
      <c r="D154" s="119"/>
      <c r="E154" s="119"/>
      <c r="F154" s="119"/>
      <c r="G154" s="119"/>
      <c r="H154" s="119"/>
      <c r="J154" s="119"/>
      <c r="K154" s="119"/>
      <c r="L154" s="119"/>
      <c r="M154" s="119"/>
      <c r="N154" s="119"/>
    </row>
    <row r="155" spans="2:14" x14ac:dyDescent="0.3">
      <c r="B155" s="119"/>
      <c r="C155" s="119"/>
      <c r="D155" s="119"/>
      <c r="E155" s="119"/>
      <c r="F155" s="119"/>
      <c r="G155" s="119"/>
      <c r="H155" s="119"/>
      <c r="J155" s="119"/>
      <c r="K155" s="119"/>
      <c r="L155" s="119"/>
      <c r="M155" s="119"/>
      <c r="N155" s="119"/>
    </row>
    <row r="156" spans="2:14" x14ac:dyDescent="0.3">
      <c r="B156" s="119"/>
      <c r="C156" s="119"/>
      <c r="D156" s="119"/>
      <c r="E156" s="119"/>
      <c r="F156" s="119"/>
      <c r="G156" s="119"/>
      <c r="H156" s="119"/>
      <c r="J156" s="119"/>
      <c r="K156" s="119"/>
      <c r="L156" s="119"/>
      <c r="M156" s="119"/>
      <c r="N156" s="119"/>
    </row>
    <row r="157" spans="2:14" x14ac:dyDescent="0.3">
      <c r="B157" s="119"/>
      <c r="C157" s="119"/>
      <c r="D157" s="119"/>
      <c r="E157" s="119"/>
      <c r="F157" s="119"/>
      <c r="G157" s="119"/>
      <c r="H157" s="119"/>
      <c r="J157" s="119"/>
      <c r="K157" s="119"/>
      <c r="L157" s="119"/>
      <c r="M157" s="119"/>
      <c r="N157" s="119"/>
    </row>
    <row r="158" spans="2:14" x14ac:dyDescent="0.3">
      <c r="B158" s="119"/>
      <c r="C158" s="119"/>
      <c r="D158" s="119"/>
      <c r="E158" s="119"/>
      <c r="F158" s="119"/>
      <c r="G158" s="119"/>
      <c r="H158" s="119"/>
      <c r="J158" s="119"/>
      <c r="K158" s="119"/>
      <c r="L158" s="119"/>
      <c r="M158" s="119"/>
      <c r="N158" s="119"/>
    </row>
    <row r="159" spans="2:14" x14ac:dyDescent="0.3">
      <c r="B159" s="119"/>
      <c r="C159" s="119"/>
      <c r="D159" s="119"/>
      <c r="E159" s="119"/>
      <c r="F159" s="119"/>
      <c r="G159" s="119"/>
      <c r="H159" s="119"/>
      <c r="J159" s="119"/>
      <c r="K159" s="119"/>
      <c r="L159" s="119"/>
      <c r="M159" s="119"/>
      <c r="N159" s="119"/>
    </row>
    <row r="160" spans="2:14" x14ac:dyDescent="0.3">
      <c r="B160" s="119"/>
      <c r="C160" s="119"/>
      <c r="D160" s="119"/>
      <c r="E160" s="119"/>
      <c r="F160" s="119"/>
      <c r="G160" s="119"/>
      <c r="H160" s="119"/>
      <c r="J160" s="119"/>
      <c r="K160" s="119"/>
      <c r="L160" s="119"/>
      <c r="M160" s="119"/>
      <c r="N160" s="119"/>
    </row>
    <row r="161" spans="2:14" x14ac:dyDescent="0.3">
      <c r="B161" s="119"/>
      <c r="C161" s="119"/>
      <c r="D161" s="119"/>
      <c r="E161" s="119"/>
      <c r="F161" s="119"/>
      <c r="G161" s="119"/>
      <c r="H161" s="119"/>
      <c r="J161" s="119"/>
      <c r="K161" s="119"/>
      <c r="L161" s="119"/>
      <c r="M161" s="119"/>
      <c r="N161" s="119"/>
    </row>
    <row r="162" spans="2:14" x14ac:dyDescent="0.3">
      <c r="B162" s="119"/>
      <c r="C162" s="119"/>
      <c r="D162" s="119"/>
      <c r="E162" s="119"/>
      <c r="F162" s="119"/>
      <c r="G162" s="119"/>
      <c r="H162" s="119"/>
    </row>
    <row r="163" spans="2:14" x14ac:dyDescent="0.3">
      <c r="B163" s="119"/>
      <c r="C163" s="119"/>
      <c r="D163" s="119"/>
      <c r="E163" s="119"/>
      <c r="F163" s="119"/>
      <c r="G163" s="119"/>
      <c r="H163" s="119"/>
    </row>
    <row r="164" spans="2:14" x14ac:dyDescent="0.3">
      <c r="B164" s="119"/>
      <c r="C164" s="119"/>
      <c r="D164" s="119"/>
      <c r="E164" s="119"/>
      <c r="F164" s="119"/>
      <c r="G164" s="119"/>
      <c r="H164" s="119"/>
    </row>
    <row r="165" spans="2:14" x14ac:dyDescent="0.3">
      <c r="B165" s="119"/>
      <c r="C165" s="119"/>
      <c r="D165" s="119"/>
      <c r="E165" s="119"/>
      <c r="F165" s="119"/>
      <c r="G165" s="119"/>
      <c r="H165" s="119"/>
    </row>
    <row r="166" spans="2:14" x14ac:dyDescent="0.3">
      <c r="B166" s="119"/>
      <c r="C166" s="119"/>
      <c r="D166" s="119"/>
      <c r="E166" s="119"/>
      <c r="F166" s="119"/>
      <c r="G166" s="119"/>
      <c r="H166" s="119"/>
    </row>
    <row r="167" spans="2:14" x14ac:dyDescent="0.3">
      <c r="B167" s="119"/>
      <c r="C167" s="119"/>
      <c r="D167" s="119"/>
      <c r="E167" s="119"/>
      <c r="F167" s="119"/>
      <c r="G167" s="119"/>
      <c r="H167" s="119"/>
    </row>
    <row r="168" spans="2:14" x14ac:dyDescent="0.3">
      <c r="B168" s="119"/>
      <c r="C168" s="119"/>
      <c r="D168" s="119"/>
      <c r="E168" s="119"/>
      <c r="F168" s="119"/>
      <c r="G168" s="119"/>
      <c r="H168" s="119"/>
    </row>
    <row r="169" spans="2:14" x14ac:dyDescent="0.3">
      <c r="B169" s="119"/>
      <c r="C169" s="119"/>
      <c r="D169" s="119"/>
      <c r="E169" s="119"/>
      <c r="F169" s="119"/>
      <c r="G169" s="119"/>
      <c r="H169" s="119"/>
    </row>
    <row r="170" spans="2:14" x14ac:dyDescent="0.3">
      <c r="B170" s="119"/>
      <c r="C170" s="119"/>
      <c r="D170" s="119"/>
      <c r="E170" s="119"/>
      <c r="F170" s="119"/>
      <c r="G170" s="119"/>
      <c r="H170" s="119"/>
    </row>
    <row r="171" spans="2:14" x14ac:dyDescent="0.3">
      <c r="B171" s="119"/>
      <c r="C171" s="119"/>
      <c r="D171" s="119"/>
      <c r="E171" s="119"/>
      <c r="F171" s="119"/>
      <c r="G171" s="119"/>
      <c r="H171" s="119"/>
    </row>
    <row r="172" spans="2:14" x14ac:dyDescent="0.3">
      <c r="B172" s="119"/>
      <c r="C172" s="119"/>
      <c r="D172" s="119"/>
      <c r="E172" s="119"/>
      <c r="F172" s="119"/>
      <c r="G172" s="119"/>
      <c r="H172" s="119"/>
    </row>
    <row r="173" spans="2:14" x14ac:dyDescent="0.3">
      <c r="B173" s="119"/>
      <c r="C173" s="119"/>
      <c r="D173" s="119"/>
      <c r="E173" s="119"/>
      <c r="F173" s="119"/>
      <c r="G173" s="119"/>
      <c r="H173" s="119"/>
    </row>
    <row r="174" spans="2:14" x14ac:dyDescent="0.3">
      <c r="B174" s="119"/>
      <c r="C174" s="119"/>
      <c r="D174" s="119"/>
      <c r="E174" s="119"/>
      <c r="F174" s="119"/>
      <c r="G174" s="119"/>
      <c r="H174" s="119"/>
    </row>
  </sheetData>
  <mergeCells count="48">
    <mergeCell ref="D101:E101"/>
    <mergeCell ref="B75:C75"/>
    <mergeCell ref="K47:K51"/>
    <mergeCell ref="I48:J48"/>
    <mergeCell ref="M51:M54"/>
    <mergeCell ref="C51:D54"/>
    <mergeCell ref="B78:C78"/>
    <mergeCell ref="B80:C80"/>
    <mergeCell ref="B81:C81"/>
    <mergeCell ref="B84:C84"/>
    <mergeCell ref="B86:C86"/>
    <mergeCell ref="B87:C87"/>
    <mergeCell ref="B94:C94"/>
    <mergeCell ref="B90:C90"/>
    <mergeCell ref="B92:C92"/>
    <mergeCell ref="B93:C93"/>
    <mergeCell ref="B13:C13"/>
    <mergeCell ref="B66:C66"/>
    <mergeCell ref="B68:C68"/>
    <mergeCell ref="B70:C70"/>
    <mergeCell ref="E46:E50"/>
    <mergeCell ref="D70:E70"/>
    <mergeCell ref="B23:C23"/>
    <mergeCell ref="B18:C18"/>
    <mergeCell ref="D19:E19"/>
    <mergeCell ref="B19:C19"/>
    <mergeCell ref="B17:C17"/>
    <mergeCell ref="B20:C20"/>
    <mergeCell ref="D18:F18"/>
    <mergeCell ref="B16:C16"/>
    <mergeCell ref="D20:F20"/>
    <mergeCell ref="B21:C21"/>
    <mergeCell ref="C103:G103"/>
    <mergeCell ref="C6:D6"/>
    <mergeCell ref="C7:D7"/>
    <mergeCell ref="I8:J8"/>
    <mergeCell ref="C12:D12"/>
    <mergeCell ref="B24:C24"/>
    <mergeCell ref="C26:D26"/>
    <mergeCell ref="H42:I42"/>
    <mergeCell ref="H61:I61"/>
    <mergeCell ref="B8:C8"/>
    <mergeCell ref="B9:C9"/>
    <mergeCell ref="B10:C10"/>
    <mergeCell ref="B25:C25"/>
    <mergeCell ref="B14:C14"/>
    <mergeCell ref="D66:E66"/>
    <mergeCell ref="D68:E68"/>
  </mergeCells>
  <pageMargins left="0.7" right="0.7" top="0.78740157499999996" bottom="0.78740157499999996" header="0.3" footer="0.3"/>
  <pageSetup paperSize="9" scale="35" orientation="portrait" horizontalDpi="300" verticalDpi="300" r:id="rId1"/>
  <rowBreaks count="1" manualBreakCount="1">
    <brk id="126" max="16383" man="1"/>
  </rowBreaks>
  <colBreaks count="1" manualBreakCount="1">
    <brk id="19" max="1048575" man="1"/>
  </colBreaks>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52" id="{02683FE5-4664-4178-B1A9-9E85DC9BBEAF}">
            <xm:f>Berechnungen!$S$124=2</xm:f>
            <x14:dxf>
              <fill>
                <patternFill>
                  <bgColor theme="3" tint="0.59996337778862885"/>
                </patternFill>
              </fill>
            </x14:dxf>
          </x14:cfRule>
          <xm:sqref>H40</xm:sqref>
        </x14:conditionalFormatting>
        <x14:conditionalFormatting xmlns:xm="http://schemas.microsoft.com/office/excel/2006/main">
          <x14:cfRule type="expression" priority="46" id="{99382EDB-8AA5-49A7-B037-140F8D59F23F}">
            <xm:f>Berechnungen!$S$126=2</xm:f>
            <x14:dxf>
              <fill>
                <patternFill>
                  <bgColor theme="3" tint="0.59996337778862885"/>
                </patternFill>
              </fill>
            </x14:dxf>
          </x14:cfRule>
          <xm:sqref>H59</xm:sqref>
        </x14:conditionalFormatting>
        <x14:conditionalFormatting xmlns:xm="http://schemas.microsoft.com/office/excel/2006/main">
          <x14:cfRule type="expression" priority="45" id="{1F1381A5-7183-4D20-AC61-D6A46CC8B59A}">
            <xm:f>Berechnungen!$S$127=2</xm:f>
            <x14:dxf>
              <fill>
                <patternFill>
                  <bgColor theme="3" tint="0.59996337778862885"/>
                </patternFill>
              </fill>
            </x14:dxf>
          </x14:cfRule>
          <xm:sqref>C49</xm:sqref>
        </x14:conditionalFormatting>
        <x14:conditionalFormatting xmlns:xm="http://schemas.microsoft.com/office/excel/2006/main">
          <x14:cfRule type="expression" priority="44" id="{42EEF29D-64AD-44B8-B37C-817935EA42AE}">
            <xm:f>Berechnungen!$S$125=2</xm:f>
            <x14:dxf>
              <fill>
                <patternFill>
                  <bgColor theme="3" tint="0.59996337778862885"/>
                </patternFill>
              </fill>
            </x14:dxf>
          </x14:cfRule>
          <xm:sqref>M49</xm:sqref>
        </x14:conditionalFormatting>
        <x14:conditionalFormatting xmlns:xm="http://schemas.microsoft.com/office/excel/2006/main">
          <x14:cfRule type="expression" priority="41" id="{90CC70F9-00DD-4AC7-BAE9-42160316E3E2}">
            <xm:f>Berechnungen!$S$132=1</xm:f>
            <x14:dxf>
              <fill>
                <patternFill>
                  <bgColor theme="0"/>
                </patternFill>
              </fill>
            </x14:dxf>
          </x14:cfRule>
          <xm:sqref>I50</xm:sqref>
        </x14:conditionalFormatting>
        <x14:conditionalFormatting xmlns:xm="http://schemas.microsoft.com/office/excel/2006/main">
          <x14:cfRule type="expression" priority="30" id="{961881AC-3BC3-4452-99A9-215DF1900CC3}">
            <xm:f>Berechnungen!$E$51=1</xm:f>
            <x14:dxf>
              <fill>
                <patternFill>
                  <bgColor theme="3" tint="0.79998168889431442"/>
                </patternFill>
              </fill>
            </x14:dxf>
          </x14:cfRule>
          <xm:sqref>I48</xm:sqref>
        </x14:conditionalFormatting>
        <x14:conditionalFormatting xmlns:xm="http://schemas.microsoft.com/office/excel/2006/main">
          <x14:cfRule type="expression" priority="29" id="{96A43607-2ABC-47E6-81B3-F5D76BC1BF34}">
            <xm:f>Berechnungen!$S$124=3</xm:f>
            <x14:dxf>
              <fill>
                <patternFill>
                  <bgColor theme="3" tint="0.79998168889431442"/>
                </patternFill>
              </fill>
            </x14:dxf>
          </x14:cfRule>
          <xm:sqref>H42:I42</xm:sqref>
        </x14:conditionalFormatting>
        <x14:conditionalFormatting xmlns:xm="http://schemas.microsoft.com/office/excel/2006/main">
          <x14:cfRule type="expression" priority="28" id="{90E041EA-9B1E-40F5-B7BF-EAAB3C14E1CD}">
            <xm:f>Berechnungen!$S$125=3</xm:f>
            <x14:dxf>
              <fill>
                <patternFill>
                  <bgColor theme="3" tint="0.79998168889431442"/>
                </patternFill>
              </fill>
            </x14:dxf>
          </x14:cfRule>
          <xm:sqref>M51:M54</xm:sqref>
        </x14:conditionalFormatting>
        <x14:conditionalFormatting xmlns:xm="http://schemas.microsoft.com/office/excel/2006/main">
          <x14:cfRule type="expression" priority="27" id="{27076EAB-684A-47FE-85AE-FE5E98F8C292}">
            <xm:f>Berechnungen!$S$126=3</xm:f>
            <x14:dxf>
              <fill>
                <patternFill>
                  <bgColor theme="3" tint="0.79998168889431442"/>
                </patternFill>
              </fill>
            </x14:dxf>
          </x14:cfRule>
          <xm:sqref>H61:I61</xm:sqref>
        </x14:conditionalFormatting>
        <x14:conditionalFormatting xmlns:xm="http://schemas.microsoft.com/office/excel/2006/main">
          <x14:cfRule type="expression" priority="26" id="{184B80D2-F335-46F0-B6E5-1F662DA03D3F}">
            <xm:f>Berechnungen!$S$127=3</xm:f>
            <x14:dxf>
              <fill>
                <patternFill>
                  <bgColor theme="3" tint="0.79998168889431442"/>
                </patternFill>
              </fill>
            </x14:dxf>
          </x14:cfRule>
          <xm:sqref>C51:D54</xm:sqref>
        </x14:conditionalFormatting>
        <x14:conditionalFormatting xmlns:xm="http://schemas.microsoft.com/office/excel/2006/main">
          <x14:cfRule type="expression" priority="25" id="{88EBCC6F-F87A-4FB7-BE8F-5C74D4FDB039}">
            <xm:f>Berechnungen!$S$133=1</xm:f>
            <x14:dxf>
              <font>
                <b val="0"/>
                <i/>
                <color rgb="FFFF0000"/>
              </font>
            </x14:dxf>
          </x14:cfRule>
          <xm:sqref>H48</xm:sqref>
        </x14:conditionalFormatting>
        <x14:conditionalFormatting xmlns:xm="http://schemas.microsoft.com/office/excel/2006/main">
          <x14:cfRule type="expression" priority="24" id="{315F4CEC-B742-43BF-8FFB-D6B438EB61E0}">
            <xm:f>Berechnungen!$M$151=1</xm:f>
            <x14:dxf>
              <fill>
                <patternFill>
                  <bgColor theme="3" tint="0.59996337778862885"/>
                </patternFill>
              </fill>
              <border>
                <left style="thin">
                  <color auto="1"/>
                </left>
                <right style="thin">
                  <color auto="1"/>
                </right>
                <top style="thin">
                  <color auto="1"/>
                </top>
                <bottom style="thin">
                  <color auto="1"/>
                </bottom>
              </border>
            </x14:dxf>
          </x14:cfRule>
          <xm:sqref>D17</xm:sqref>
        </x14:conditionalFormatting>
        <x14:conditionalFormatting xmlns:xm="http://schemas.microsoft.com/office/excel/2006/main">
          <x14:cfRule type="expression" priority="23" id="{A85119D8-625C-47ED-B918-58265D246601}">
            <xm:f>Berechnungen!$M$151=2</xm:f>
            <x14:dxf>
              <fill>
                <patternFill>
                  <bgColor theme="3" tint="0.79998168889431442"/>
                </patternFill>
              </fill>
              <border>
                <left style="thin">
                  <color auto="1"/>
                </left>
                <right style="thin">
                  <color auto="1"/>
                </right>
                <top style="thin">
                  <color auto="1"/>
                </top>
                <bottom style="thin">
                  <color auto="1"/>
                </bottom>
              </border>
            </x14:dxf>
          </x14:cfRule>
          <xm:sqref>D18:F18</xm:sqref>
        </x14:conditionalFormatting>
        <x14:conditionalFormatting xmlns:xm="http://schemas.microsoft.com/office/excel/2006/main">
          <x14:cfRule type="expression" priority="18" id="{5F15591A-210D-4278-9A3F-FD642EAF57CE}">
            <xm:f>Berechnungen!$M$151=2</xm:f>
            <x14:dxf>
              <fill>
                <patternFill>
                  <bgColor theme="3" tint="0.79998168889431442"/>
                </patternFill>
              </fill>
              <border>
                <left style="thin">
                  <color auto="1"/>
                </left>
                <right style="thin">
                  <color auto="1"/>
                </right>
                <top style="thin">
                  <color auto="1"/>
                </top>
                <bottom style="thin">
                  <color auto="1"/>
                </bottom>
              </border>
            </x14:dxf>
          </x14:cfRule>
          <xm:sqref>D19:E19</xm:sqref>
        </x14:conditionalFormatting>
        <x14:conditionalFormatting xmlns:xm="http://schemas.microsoft.com/office/excel/2006/main">
          <x14:cfRule type="expression" priority="14" id="{E375C678-8604-41D1-836F-59C1FC6B06D4}">
            <xm:f>Berechnungen!$M$154=1</xm:f>
            <x14:dxf>
              <fill>
                <patternFill>
                  <bgColor theme="3" tint="0.79998168889431442"/>
                </patternFill>
              </fill>
              <border>
                <left style="thin">
                  <color auto="1"/>
                </left>
                <right style="thin">
                  <color auto="1"/>
                </right>
                <top style="thin">
                  <color auto="1"/>
                </top>
                <bottom style="thin">
                  <color auto="1"/>
                </bottom>
                <vertical/>
                <horizontal/>
              </border>
            </x14:dxf>
          </x14:cfRule>
          <xm:sqref>D24</xm:sqref>
        </x14:conditionalFormatting>
        <x14:conditionalFormatting xmlns:xm="http://schemas.microsoft.com/office/excel/2006/main">
          <x14:cfRule type="expression" priority="13" id="{EC437108-4F53-4E4B-AC23-5DA8B5F70596}">
            <xm:f>Berechnungen!$M$154=1</xm:f>
            <x14:dxf>
              <fill>
                <patternFill>
                  <bgColor theme="3" tint="0.59996337778862885"/>
                </patternFill>
              </fill>
              <border>
                <left style="thin">
                  <color auto="1"/>
                </left>
                <right style="thin">
                  <color auto="1"/>
                </right>
                <top style="thin">
                  <color auto="1"/>
                </top>
                <bottom style="thin">
                  <color auto="1"/>
                </bottom>
                <vertical/>
                <horizontal/>
              </border>
            </x14:dxf>
          </x14:cfRule>
          <xm:sqref>D25</xm:sqref>
        </x14:conditionalFormatting>
        <x14:conditionalFormatting xmlns:xm="http://schemas.microsoft.com/office/excel/2006/main">
          <x14:cfRule type="expression" priority="12" id="{755D9FC1-749F-405B-A5AC-1F42A84F18F2}">
            <xm:f>Berechnungen!$M$154=1</xm:f>
            <x14:dxf>
              <fill>
                <patternFill>
                  <bgColor theme="3" tint="0.79998168889431442"/>
                </patternFill>
              </fill>
              <border>
                <left style="thin">
                  <color auto="1"/>
                </left>
                <right style="thin">
                  <color auto="1"/>
                </right>
                <top style="thin">
                  <color auto="1"/>
                </top>
                <bottom style="thin">
                  <color auto="1"/>
                </bottom>
                <vertical/>
                <horizontal/>
              </border>
            </x14:dxf>
          </x14:cfRule>
          <xm:sqref>C26:D26</xm:sqref>
        </x14:conditionalFormatting>
        <x14:conditionalFormatting xmlns:xm="http://schemas.microsoft.com/office/excel/2006/main">
          <x14:cfRule type="expression" priority="11" id="{B6FD85DB-0A0D-4FE5-BE3F-B6C7DB425057}">
            <xm:f>Berechnungen!$M$154=1</xm:f>
            <x14:dxf>
              <border>
                <left style="thin">
                  <color auto="1"/>
                </left>
                <right style="thin">
                  <color auto="1"/>
                </right>
                <top style="thin">
                  <color auto="1"/>
                </top>
                <bottom style="thin">
                  <color auto="1"/>
                </bottom>
                <vertical/>
                <horizontal/>
              </border>
            </x14:dxf>
          </x14:cfRule>
          <xm:sqref>B24:C24</xm:sqref>
        </x14:conditionalFormatting>
        <x14:conditionalFormatting xmlns:xm="http://schemas.microsoft.com/office/excel/2006/main">
          <x14:cfRule type="expression" priority="10" id="{1FD81ABF-3A29-4BEB-8B32-F4E63FCB8407}">
            <xm:f>Berechnungen!$M$154=1</xm:f>
            <x14:dxf>
              <border>
                <left style="thin">
                  <color auto="1"/>
                </left>
                <right style="thin">
                  <color auto="1"/>
                </right>
                <top style="thin">
                  <color auto="1"/>
                </top>
                <bottom style="thin">
                  <color auto="1"/>
                </bottom>
                <vertical/>
                <horizontal/>
              </border>
            </x14:dxf>
          </x14:cfRule>
          <xm:sqref>B25:C25</xm:sqref>
        </x14:conditionalFormatting>
        <x14:conditionalFormatting xmlns:xm="http://schemas.microsoft.com/office/excel/2006/main">
          <x14:cfRule type="expression" priority="9" id="{065EDEB3-6F0D-4958-86FD-512A324EB815}">
            <xm:f>Berechnungen!$M$154=1</xm:f>
            <x14:dxf>
              <border>
                <left style="thin">
                  <color auto="1"/>
                </left>
                <right style="thin">
                  <color auto="1"/>
                </right>
                <top style="thin">
                  <color auto="1"/>
                </top>
                <bottom style="thin">
                  <color auto="1"/>
                </bottom>
                <vertical/>
                <horizontal/>
              </border>
            </x14:dxf>
          </x14:cfRule>
          <xm:sqref>B26</xm:sqref>
        </x14:conditionalFormatting>
        <x14:conditionalFormatting xmlns:xm="http://schemas.microsoft.com/office/excel/2006/main">
          <x14:cfRule type="expression" priority="53" id="{FD9587B5-EC70-4164-8D79-35C1F8424183}">
            <xm:f>Berechnungen!$H$215&lt;Berechnungen!$B$178</xm:f>
            <x14:dxf>
              <font>
                <b val="0"/>
                <i/>
                <strike val="0"/>
                <color rgb="FFC00000"/>
              </font>
              <fill>
                <patternFill>
                  <bgColor theme="0"/>
                </patternFill>
              </fill>
              <border>
                <bottom/>
              </border>
            </x14:dxf>
          </x14:cfRule>
          <x14:cfRule type="expression" priority="54" id="{58C9B6DF-87FB-4DA2-932D-71DB9923C33E}">
            <xm:f>Berechnungen!$H$215&gt;Berechnungen!$B$178</xm:f>
            <x14:dxf>
              <fill>
                <patternFill>
                  <bgColor theme="9" tint="0.79998168889431442"/>
                </patternFill>
              </fill>
              <border>
                <left/>
                <right/>
                <top/>
                <bottom/>
                <vertical/>
                <horizontal/>
              </border>
            </x14:dxf>
          </x14:cfRule>
          <xm:sqref>C103</xm:sqref>
        </x14:conditionalFormatting>
        <x14:conditionalFormatting xmlns:xm="http://schemas.microsoft.com/office/excel/2006/main">
          <x14:cfRule type="expression" priority="6" id="{55E71AFD-1194-42D0-9A29-D475903D8D80}">
            <xm:f>'\\srvfile01\redirectedfolders$\8Mitarbeiter\Valerie\Heizleistungsberechnung\[Kopie von Heizleistungsberechnung_final_VM_nicht gesperrt 290621.xlsx]Berechnungen'!#REF!=2</xm:f>
            <x14:dxf>
              <border>
                <left style="thin">
                  <color auto="1"/>
                </left>
                <right style="thin">
                  <color auto="1"/>
                </right>
                <top style="thin">
                  <color auto="1"/>
                </top>
                <bottom style="thin">
                  <color auto="1"/>
                </bottom>
                <vertical/>
                <horizontal/>
              </border>
            </x14:dxf>
          </x14:cfRule>
          <xm:sqref>B18:C18</xm:sqref>
        </x14:conditionalFormatting>
        <x14:conditionalFormatting xmlns:xm="http://schemas.microsoft.com/office/excel/2006/main">
          <x14:cfRule type="expression" priority="2" id="{2A40A122-FE91-4A1B-973E-6F5DB83C2B60}">
            <xm:f>Berechnungen!$M$151=1</xm:f>
            <x14:dxf>
              <border>
                <left style="thin">
                  <color auto="1"/>
                </left>
                <right style="thin">
                  <color auto="1"/>
                </right>
                <top style="thin">
                  <color auto="1"/>
                </top>
                <bottom style="thin">
                  <color auto="1"/>
                </bottom>
                <vertical/>
                <horizontal/>
              </border>
            </x14:dxf>
          </x14:cfRule>
          <x14:cfRule type="expression" priority="4" id="{219BCD5A-6DE0-4CEF-811A-F82B65CD4262}">
            <xm:f>'\\srvfile01\redirectedfolders$\8Mitarbeiter\Valerie\Heizleistungsberechnung\[Kopie von Heizleistungsberechnung_final_VM_nicht gesperrt 290621.xlsx]Berechnungen'!#REF!=1</xm:f>
            <x14:dxf>
              <border>
                <left style="thin">
                  <color auto="1"/>
                </left>
                <right style="thin">
                  <color auto="1"/>
                </right>
                <top style="thin">
                  <color auto="1"/>
                </top>
                <bottom style="thin">
                  <color auto="1"/>
                </bottom>
                <vertical/>
                <horizontal/>
              </border>
            </x14:dxf>
          </x14:cfRule>
          <xm:sqref>B17:C17</xm:sqref>
        </x14:conditionalFormatting>
      </x14:conditionalFormattings>
    </ext>
    <ext xmlns:x14="http://schemas.microsoft.com/office/spreadsheetml/2009/9/main" uri="{CCE6A557-97BC-4b89-ADB6-D9C93CAAB3DF}">
      <x14:dataValidations xmlns:xm="http://schemas.microsoft.com/office/excel/2006/main" xWindow="408" yWindow="495" count="20">
        <x14:dataValidation type="list" allowBlank="1" showInputMessage="1" showErrorMessage="1">
          <x14:formula1>
            <xm:f>Berechnungen!$B$17:$B$18</xm:f>
          </x14:formula1>
          <xm:sqref>D9</xm:sqref>
        </x14:dataValidation>
        <x14:dataValidation type="list" allowBlank="1" showInputMessage="1" showErrorMessage="1">
          <x14:formula1>
            <xm:f>Berechnungen!$A$32:$A$37</xm:f>
          </x14:formula1>
          <xm:sqref>D14</xm:sqref>
        </x14:dataValidation>
        <x14:dataValidation type="list" allowBlank="1" showInputMessage="1" showErrorMessage="1">
          <x14:formula1>
            <xm:f>Berechnungen!$B$51:$B$53</xm:f>
          </x14:formula1>
          <xm:sqref>I46</xm:sqref>
        </x14:dataValidation>
        <x14:dataValidation type="list" allowBlank="1" showInputMessage="1" showErrorMessage="1">
          <x14:formula1>
            <xm:f>Berechnungen!$B$54:$B$56</xm:f>
          </x14:formula1>
          <xm:sqref>I49</xm:sqref>
        </x14:dataValidation>
        <x14:dataValidation type="list" allowBlank="1" showInputMessage="1" showErrorMessage="1">
          <x14:formula1>
            <xm:f>Berechnungen!$B$170:$B$175</xm:f>
          </x14:formula1>
          <xm:sqref>D75</xm:sqref>
        </x14:dataValidation>
        <x14:dataValidation type="list" allowBlank="1" showInputMessage="1" showErrorMessage="1">
          <x14:formula1>
            <xm:f>Berechnungen!$A$41:$A$44</xm:f>
          </x14:formula1>
          <xm:sqref>F33:F36</xm:sqref>
        </x14:dataValidation>
        <x14:dataValidation type="list" allowBlank="1" showInputMessage="1" showErrorMessage="1">
          <x14:formula1>
            <xm:f>Berechnungen!$A$24:$A$28</xm:f>
          </x14:formula1>
          <xm:sqref>D28 D13</xm:sqref>
        </x14:dataValidation>
        <x14:dataValidation type="list" allowBlank="1" showInputMessage="1" showErrorMessage="1">
          <x14:formula1>
            <xm:f>Berechnungen!$A$66:$A$75</xm:f>
          </x14:formula1>
          <xm:sqref>C51 H61 H42 M51</xm:sqref>
        </x14:dataValidation>
        <x14:dataValidation type="list" allowBlank="1" showInputMessage="1" showErrorMessage="1">
          <x14:formula1>
            <xm:f>Berechnungen!$B$96:$B$98</xm:f>
          </x14:formula1>
          <xm:sqref>D24</xm:sqref>
        </x14:dataValidation>
        <x14:dataValidation type="list" allowBlank="1" showInputMessage="1" showErrorMessage="1">
          <x14:formula1>
            <xm:f>Berechnungen!$A$104:$A$106</xm:f>
          </x14:formula1>
          <xm:sqref>C26:D26</xm:sqref>
        </x14:dataValidation>
        <x14:dataValidation type="list" allowBlank="1" showInputMessage="1" showErrorMessage="1">
          <x14:formula1>
            <xm:f>Berechnungen!$A$46:$A$49</xm:f>
          </x14:formula1>
          <xm:sqref>H39 C48 H58 M48</xm:sqref>
        </x14:dataValidation>
        <x14:dataValidation type="list" showInputMessage="1" showErrorMessage="1">
          <x14:formula1>
            <xm:f>Berechnungen!$A$88:$A$90</xm:f>
          </x14:formula1>
          <xm:sqref>I48</xm:sqref>
        </x14:dataValidation>
        <x14:dataValidation type="list" allowBlank="1" showInputMessage="1" showErrorMessage="1">
          <x14:formula1>
            <xm:f>Berechnungen!$A$214:$A$218</xm:f>
          </x14:formula1>
          <xm:sqref>D78 D84 D90</xm:sqref>
        </x14:dataValidation>
        <x14:dataValidation type="list" allowBlank="1" showInputMessage="1" showErrorMessage="1">
          <x14:formula1>
            <xm:f>Berechnungen!$A$208:$A$212</xm:f>
          </x14:formula1>
          <xm:sqref>D80 D86 D92</xm:sqref>
        </x14:dataValidation>
        <x14:dataValidation type="list" allowBlank="1" showInputMessage="1" showErrorMessage="1">
          <x14:formula1>
            <xm:f>Berechnungen!$A$188:$A$206</xm:f>
          </x14:formula1>
          <xm:sqref>D81 D87 D93</xm:sqref>
        </x14:dataValidation>
        <x14:dataValidation type="list" errorStyle="information" allowBlank="1" showInputMessage="1" error="Bitte die Auwahl beachten">
          <x14:formula1>
            <xm:f>Berechnungen!$A$5:$A$10</xm:f>
          </x14:formula1>
          <xm:sqref>C12:D12</xm:sqref>
        </x14:dataValidation>
        <x14:dataValidation type="list" allowBlank="1" showInputMessage="1" showErrorMessage="1">
          <x14:formula1>
            <xm:f>Berechnungen!$C$150:$E$150</xm:f>
          </x14:formula1>
          <xm:sqref>D18</xm:sqref>
        </x14:dataValidation>
        <x14:dataValidation type="list" allowBlank="1" showInputMessage="1" showErrorMessage="1">
          <x14:formula1>
            <xm:f>Berechnungen!$A$151:$A$152</xm:f>
          </x14:formula1>
          <xm:sqref>D19</xm:sqref>
        </x14:dataValidation>
        <x14:dataValidation type="list" allowBlank="1" showInputMessage="1" showErrorMessage="1">
          <x14:formula1>
            <xm:f>Berechnungen!$A$158:$A$160</xm:f>
          </x14:formula1>
          <xm:sqref>D20</xm:sqref>
        </x14:dataValidation>
        <x14:dataValidation type="list" allowBlank="1" showInputMessage="1" showErrorMessage="1">
          <x14:formula1>
            <xm:f>Berechnungen!$J$151:$J$152</xm:f>
          </x14:formula1>
          <xm:sqref>D16 D23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219"/>
  <sheetViews>
    <sheetView zoomScaleNormal="100" workbookViewId="0">
      <selection activeCell="N9" sqref="N9"/>
    </sheetView>
  </sheetViews>
  <sheetFormatPr baseColWidth="10" defaultColWidth="10.81640625" defaultRowHeight="14" x14ac:dyDescent="0.3"/>
  <cols>
    <col min="1" max="1" width="28" style="2" customWidth="1"/>
    <col min="2" max="2" width="10.81640625" style="2"/>
    <col min="3" max="3" width="13.1796875" style="2" customWidth="1"/>
    <col min="4" max="14" width="10.81640625" style="2"/>
    <col min="15" max="15" width="8.7265625" style="2" customWidth="1"/>
    <col min="16" max="16" width="7.26953125" style="2" customWidth="1"/>
    <col min="17" max="17" width="8.453125" style="2" customWidth="1"/>
    <col min="18" max="18" width="10.81640625" style="2"/>
    <col min="19" max="19" width="6.81640625" style="2" customWidth="1"/>
    <col min="20" max="22" width="10.81640625" style="2"/>
    <col min="23" max="23" width="9" style="2" customWidth="1"/>
    <col min="24" max="24" width="10.81640625" style="2"/>
    <col min="25" max="25" width="12.453125" style="2" customWidth="1"/>
    <col min="26" max="26" width="8.7265625" style="2" customWidth="1"/>
    <col min="27" max="27" width="8.54296875" style="2" customWidth="1"/>
    <col min="28" max="28" width="10.81640625" style="2"/>
    <col min="29" max="29" width="15.1796875" style="2" customWidth="1"/>
    <col min="30" max="16384" width="10.81640625" style="2"/>
  </cols>
  <sheetData>
    <row r="1" spans="1:9" ht="25" x14ac:dyDescent="0.5">
      <c r="A1" s="30" t="s">
        <v>84</v>
      </c>
      <c r="I1" s="2" t="s">
        <v>56</v>
      </c>
    </row>
    <row r="3" spans="1:9" ht="42" x14ac:dyDescent="0.3">
      <c r="A3" s="1" t="s">
        <v>32</v>
      </c>
      <c r="C3" s="55" t="s">
        <v>2</v>
      </c>
      <c r="D3" s="55" t="s">
        <v>39</v>
      </c>
    </row>
    <row r="4" spans="1:9" x14ac:dyDescent="0.3">
      <c r="C4" s="56" t="s">
        <v>1</v>
      </c>
      <c r="D4" s="56" t="s">
        <v>40</v>
      </c>
    </row>
    <row r="5" spans="1:9" x14ac:dyDescent="0.3">
      <c r="A5" s="2" t="s">
        <v>33</v>
      </c>
      <c r="B5" s="2">
        <v>1</v>
      </c>
      <c r="C5" s="56">
        <v>20</v>
      </c>
      <c r="D5" s="56">
        <v>0.5</v>
      </c>
    </row>
    <row r="6" spans="1:9" x14ac:dyDescent="0.3">
      <c r="A6" s="2" t="s">
        <v>6</v>
      </c>
      <c r="B6" s="2">
        <v>2</v>
      </c>
      <c r="C6" s="56">
        <v>20</v>
      </c>
      <c r="D6" s="56" t="e">
        <f>IF(Tool!#REF!&lt;=20,1,IF(Tool!#REF!&gt;20,0.5))</f>
        <v>#REF!</v>
      </c>
    </row>
    <row r="7" spans="1:9" x14ac:dyDescent="0.3">
      <c r="A7" s="2" t="s">
        <v>34</v>
      </c>
      <c r="B7" s="2">
        <v>3</v>
      </c>
      <c r="C7" s="56">
        <v>24</v>
      </c>
      <c r="D7" s="56">
        <v>1.5</v>
      </c>
    </row>
    <row r="8" spans="1:9" x14ac:dyDescent="0.3">
      <c r="A8" s="2" t="s">
        <v>35</v>
      </c>
      <c r="B8" s="2">
        <v>4</v>
      </c>
      <c r="C8" s="56">
        <v>15</v>
      </c>
      <c r="D8" s="56">
        <v>1.5</v>
      </c>
      <c r="E8" s="37" t="s">
        <v>193</v>
      </c>
    </row>
    <row r="9" spans="1:9" x14ac:dyDescent="0.3">
      <c r="A9" s="2" t="s">
        <v>36</v>
      </c>
      <c r="B9" s="2">
        <v>5</v>
      </c>
      <c r="C9" s="56">
        <v>15</v>
      </c>
      <c r="D9" s="56">
        <v>1</v>
      </c>
    </row>
    <row r="10" spans="1:9" x14ac:dyDescent="0.3">
      <c r="A10" s="2" t="s">
        <v>37</v>
      </c>
      <c r="B10" s="2">
        <v>6</v>
      </c>
      <c r="C10" s="56">
        <v>15</v>
      </c>
      <c r="D10" s="56">
        <v>1</v>
      </c>
    </row>
    <row r="11" spans="1:9" x14ac:dyDescent="0.3">
      <c r="C11" s="56"/>
      <c r="D11" s="56"/>
    </row>
    <row r="12" spans="1:9" x14ac:dyDescent="0.3">
      <c r="A12" s="2" t="s">
        <v>38</v>
      </c>
      <c r="B12" s="53">
        <f>Tool!C12</f>
        <v>0</v>
      </c>
      <c r="C12" s="57" t="e">
        <f>VLOOKUP(B12,A5:C10,3,FALSE)</f>
        <v>#N/A</v>
      </c>
      <c r="D12" s="57" t="e">
        <f>VLOOKUP(B12,A5:D10,4)</f>
        <v>#N/A</v>
      </c>
    </row>
    <row r="13" spans="1:9" x14ac:dyDescent="0.3">
      <c r="A13" s="2" t="s">
        <v>38</v>
      </c>
      <c r="B13" s="2" t="e">
        <f>VLOOKUP(B12,A5:B10,2,FALSE)</f>
        <v>#N/A</v>
      </c>
      <c r="C13" s="37" t="s">
        <v>192</v>
      </c>
    </row>
    <row r="15" spans="1:9" ht="14.5" x14ac:dyDescent="0.35">
      <c r="A15" s="33" t="s">
        <v>123</v>
      </c>
      <c r="C15" s="37" t="s">
        <v>194</v>
      </c>
    </row>
    <row r="16" spans="1:9" ht="28" x14ac:dyDescent="0.3">
      <c r="A16" s="11" t="s">
        <v>44</v>
      </c>
      <c r="C16" s="2" t="s">
        <v>47</v>
      </c>
    </row>
    <row r="17" spans="1:3" ht="84" x14ac:dyDescent="0.3">
      <c r="A17" s="11" t="s">
        <v>45</v>
      </c>
      <c r="B17" s="2" t="s">
        <v>48</v>
      </c>
      <c r="C17" s="2">
        <v>0.1</v>
      </c>
    </row>
    <row r="18" spans="1:3" ht="84" x14ac:dyDescent="0.3">
      <c r="A18" s="11" t="s">
        <v>46</v>
      </c>
      <c r="B18" s="2" t="s">
        <v>49</v>
      </c>
      <c r="C18" s="2">
        <v>0.05</v>
      </c>
    </row>
    <row r="19" spans="1:3" x14ac:dyDescent="0.3">
      <c r="A19" s="11"/>
    </row>
    <row r="20" spans="1:3" x14ac:dyDescent="0.3">
      <c r="A20" s="2" t="s">
        <v>38</v>
      </c>
      <c r="B20" s="2">
        <f>Tool!D9</f>
        <v>0</v>
      </c>
      <c r="C20" s="7" t="e">
        <f>VLOOKUP(B20,B17:C18,2,FALSE)</f>
        <v>#N/A</v>
      </c>
    </row>
    <row r="22" spans="1:3" x14ac:dyDescent="0.3">
      <c r="A22" s="1"/>
    </row>
    <row r="23" spans="1:3" x14ac:dyDescent="0.3">
      <c r="A23" s="1" t="s">
        <v>54</v>
      </c>
    </row>
    <row r="24" spans="1:3" x14ac:dyDescent="0.3">
      <c r="A24" s="2">
        <v>24</v>
      </c>
    </row>
    <row r="25" spans="1:3" x14ac:dyDescent="0.3">
      <c r="A25" s="2">
        <v>22</v>
      </c>
    </row>
    <row r="26" spans="1:3" x14ac:dyDescent="0.3">
      <c r="A26" s="2">
        <v>20</v>
      </c>
    </row>
    <row r="27" spans="1:3" x14ac:dyDescent="0.3">
      <c r="A27" s="2">
        <v>18</v>
      </c>
    </row>
    <row r="28" spans="1:3" x14ac:dyDescent="0.3">
      <c r="A28" s="2">
        <v>12</v>
      </c>
    </row>
    <row r="29" spans="1:3" x14ac:dyDescent="0.3">
      <c r="A29" s="2" t="s">
        <v>71</v>
      </c>
      <c r="B29" s="12">
        <f>Tool!D13</f>
        <v>0</v>
      </c>
    </row>
    <row r="31" spans="1:3" x14ac:dyDescent="0.3">
      <c r="A31" s="1" t="s">
        <v>55</v>
      </c>
    </row>
    <row r="32" spans="1:3" x14ac:dyDescent="0.3">
      <c r="A32" s="52">
        <v>0.2</v>
      </c>
    </row>
    <row r="33" spans="1:5" x14ac:dyDescent="0.3">
      <c r="A33" s="52">
        <v>0.3</v>
      </c>
    </row>
    <row r="34" spans="1:5" x14ac:dyDescent="0.3">
      <c r="A34" s="52">
        <v>0.4</v>
      </c>
    </row>
    <row r="35" spans="1:5" x14ac:dyDescent="0.3">
      <c r="A35" s="52">
        <v>0.5</v>
      </c>
    </row>
    <row r="36" spans="1:5" x14ac:dyDescent="0.3">
      <c r="A36" s="52">
        <v>1</v>
      </c>
    </row>
    <row r="37" spans="1:5" x14ac:dyDescent="0.3">
      <c r="A37" s="52">
        <v>1.5</v>
      </c>
    </row>
    <row r="38" spans="1:5" x14ac:dyDescent="0.3">
      <c r="A38" s="2" t="s">
        <v>71</v>
      </c>
      <c r="B38" s="53">
        <f>Tool!D14</f>
        <v>0</v>
      </c>
    </row>
    <row r="40" spans="1:5" x14ac:dyDescent="0.3">
      <c r="C40" s="2" t="s">
        <v>111</v>
      </c>
      <c r="E40" s="3"/>
    </row>
    <row r="41" spans="1:5" x14ac:dyDescent="0.3">
      <c r="A41" s="2" t="s">
        <v>90</v>
      </c>
      <c r="B41" s="2">
        <v>1</v>
      </c>
      <c r="D41" s="53">
        <f>Tool!F33</f>
        <v>0</v>
      </c>
    </row>
    <row r="42" spans="1:5" x14ac:dyDescent="0.3">
      <c r="A42" s="2" t="s">
        <v>91</v>
      </c>
      <c r="B42" s="2">
        <v>2</v>
      </c>
      <c r="D42" s="53">
        <f>Tool!F34</f>
        <v>0</v>
      </c>
    </row>
    <row r="43" spans="1:5" x14ac:dyDescent="0.3">
      <c r="A43" s="2" t="s">
        <v>92</v>
      </c>
      <c r="B43" s="2">
        <v>3</v>
      </c>
      <c r="D43" s="53">
        <f>Tool!F35</f>
        <v>0</v>
      </c>
    </row>
    <row r="44" spans="1:5" x14ac:dyDescent="0.3">
      <c r="A44" s="2" t="s">
        <v>93</v>
      </c>
      <c r="B44" s="2">
        <v>4</v>
      </c>
      <c r="D44" s="53">
        <f>Tool!F36</f>
        <v>0</v>
      </c>
    </row>
    <row r="46" spans="1:5" x14ac:dyDescent="0.3">
      <c r="A46" s="2" t="s">
        <v>97</v>
      </c>
      <c r="B46" s="2">
        <v>1</v>
      </c>
    </row>
    <row r="47" spans="1:5" x14ac:dyDescent="0.3">
      <c r="A47" s="2" t="s">
        <v>116</v>
      </c>
      <c r="B47" s="2">
        <v>2</v>
      </c>
    </row>
    <row r="48" spans="1:5" x14ac:dyDescent="0.3">
      <c r="A48" s="2" t="s">
        <v>117</v>
      </c>
      <c r="B48" s="2">
        <v>3</v>
      </c>
    </row>
    <row r="49" spans="1:6" x14ac:dyDescent="0.3">
      <c r="A49" s="2" t="s">
        <v>174</v>
      </c>
      <c r="B49" s="2">
        <v>4</v>
      </c>
    </row>
    <row r="51" spans="1:6" x14ac:dyDescent="0.3">
      <c r="A51" s="42" t="s">
        <v>180</v>
      </c>
      <c r="B51" s="42" t="s">
        <v>174</v>
      </c>
      <c r="C51" s="31">
        <v>1</v>
      </c>
      <c r="D51" s="58">
        <f>Tool!I46</f>
        <v>0</v>
      </c>
      <c r="E51" s="174">
        <f>_xlfn.IFNA(VLOOKUP(D51,B51:C53,2,),0)</f>
        <v>0</v>
      </c>
      <c r="F51" s="174">
        <f>Tool!I47</f>
        <v>0</v>
      </c>
    </row>
    <row r="52" spans="1:6" x14ac:dyDescent="0.3">
      <c r="A52" s="42"/>
      <c r="B52" s="42" t="s">
        <v>182</v>
      </c>
      <c r="C52" s="31">
        <v>2</v>
      </c>
      <c r="D52" s="3"/>
    </row>
    <row r="53" spans="1:6" x14ac:dyDescent="0.3">
      <c r="A53" s="42"/>
      <c r="B53" s="42" t="s">
        <v>183</v>
      </c>
      <c r="C53" s="31">
        <v>3</v>
      </c>
      <c r="D53" s="3"/>
    </row>
    <row r="54" spans="1:6" x14ac:dyDescent="0.3">
      <c r="A54" s="42" t="s">
        <v>181</v>
      </c>
      <c r="B54" s="42" t="s">
        <v>50</v>
      </c>
      <c r="C54" s="31">
        <v>1</v>
      </c>
      <c r="D54" s="58">
        <f>Tool!I49</f>
        <v>0</v>
      </c>
      <c r="E54" s="174">
        <f>_xlfn.IFNA(VLOOKUP(D54,B54:C56,2,),0)</f>
        <v>0</v>
      </c>
      <c r="F54" s="174">
        <f>Tool!I50</f>
        <v>0</v>
      </c>
    </row>
    <row r="55" spans="1:6" x14ac:dyDescent="0.3">
      <c r="A55" s="50"/>
      <c r="B55" s="42" t="s">
        <v>182</v>
      </c>
      <c r="C55" s="31">
        <v>2</v>
      </c>
      <c r="D55" s="3"/>
    </row>
    <row r="56" spans="1:6" x14ac:dyDescent="0.3">
      <c r="A56" s="50"/>
      <c r="B56" s="42" t="s">
        <v>183</v>
      </c>
      <c r="C56" s="31">
        <v>3</v>
      </c>
      <c r="D56" s="3"/>
    </row>
    <row r="57" spans="1:6" x14ac:dyDescent="0.3">
      <c r="A57" s="3"/>
      <c r="B57" s="16"/>
      <c r="C57" s="3"/>
      <c r="D57" s="3"/>
    </row>
    <row r="58" spans="1:6" x14ac:dyDescent="0.3">
      <c r="A58" s="1" t="s">
        <v>89</v>
      </c>
      <c r="B58" s="16"/>
      <c r="C58" s="3"/>
      <c r="D58" s="3"/>
    </row>
    <row r="59" spans="1:6" x14ac:dyDescent="0.3">
      <c r="A59" s="31" t="s">
        <v>88</v>
      </c>
      <c r="B59" s="59">
        <f>SUM(AC124:AC131)</f>
        <v>0</v>
      </c>
      <c r="C59" s="37" t="s">
        <v>114</v>
      </c>
      <c r="D59" s="31"/>
    </row>
    <row r="60" spans="1:6" x14ac:dyDescent="0.3">
      <c r="A60" s="31" t="s">
        <v>118</v>
      </c>
      <c r="B60" s="36">
        <f>D136-D137</f>
        <v>0</v>
      </c>
      <c r="C60" s="31" t="s">
        <v>23</v>
      </c>
      <c r="D60" s="31"/>
    </row>
    <row r="61" spans="1:6" x14ac:dyDescent="0.3">
      <c r="A61" s="31"/>
      <c r="B61" s="32"/>
      <c r="C61" s="31"/>
      <c r="D61" s="31"/>
    </row>
    <row r="62" spans="1:6" x14ac:dyDescent="0.3">
      <c r="A62" s="1" t="s">
        <v>115</v>
      </c>
      <c r="B62" s="32"/>
      <c r="C62" s="31"/>
      <c r="D62" s="31"/>
    </row>
    <row r="63" spans="1:6" x14ac:dyDescent="0.3">
      <c r="A63" s="31" t="s">
        <v>119</v>
      </c>
      <c r="C63" s="31"/>
      <c r="D63" s="31"/>
    </row>
    <row r="64" spans="1:6" x14ac:dyDescent="0.3">
      <c r="A64" s="31"/>
      <c r="B64" s="2" t="s">
        <v>136</v>
      </c>
      <c r="C64" s="31"/>
      <c r="D64" s="31"/>
    </row>
    <row r="65" spans="1:9" x14ac:dyDescent="0.3">
      <c r="A65" s="43" t="s">
        <v>126</v>
      </c>
      <c r="B65" s="39">
        <v>-10</v>
      </c>
      <c r="C65" s="40">
        <v>-12</v>
      </c>
      <c r="D65" s="40">
        <v>-14</v>
      </c>
      <c r="E65" s="40">
        <v>-16</v>
      </c>
      <c r="F65" s="40">
        <v>-18</v>
      </c>
      <c r="G65" s="40">
        <v>-20</v>
      </c>
      <c r="H65" s="40">
        <v>-22</v>
      </c>
    </row>
    <row r="66" spans="1:9" x14ac:dyDescent="0.3">
      <c r="A66" s="4" t="s">
        <v>137</v>
      </c>
      <c r="B66" s="2">
        <v>0</v>
      </c>
      <c r="C66" s="2">
        <v>0</v>
      </c>
      <c r="D66" s="2">
        <v>0</v>
      </c>
      <c r="E66" s="2">
        <v>0</v>
      </c>
      <c r="F66" s="2">
        <v>0</v>
      </c>
      <c r="G66" s="2">
        <v>0</v>
      </c>
      <c r="H66" s="2">
        <v>0</v>
      </c>
      <c r="I66" s="2">
        <v>1</v>
      </c>
    </row>
    <row r="67" spans="1:9" x14ac:dyDescent="0.3">
      <c r="A67" s="41" t="s">
        <v>127</v>
      </c>
      <c r="B67" s="89">
        <v>7</v>
      </c>
      <c r="C67" s="41">
        <v>6</v>
      </c>
      <c r="D67" s="41">
        <v>5</v>
      </c>
      <c r="E67" s="4">
        <v>4</v>
      </c>
      <c r="F67" s="4">
        <v>3</v>
      </c>
      <c r="G67" s="4">
        <v>2</v>
      </c>
      <c r="H67" s="4">
        <v>1</v>
      </c>
      <c r="I67" s="2">
        <v>2</v>
      </c>
    </row>
    <row r="68" spans="1:9" x14ac:dyDescent="0.3">
      <c r="A68" s="41" t="s">
        <v>128</v>
      </c>
      <c r="B68" s="89">
        <v>4</v>
      </c>
      <c r="C68" s="41">
        <v>3</v>
      </c>
      <c r="D68" s="4">
        <v>2</v>
      </c>
      <c r="E68" s="41">
        <v>1</v>
      </c>
      <c r="F68" s="4">
        <v>0</v>
      </c>
      <c r="G68" s="41">
        <v>-1</v>
      </c>
      <c r="H68" s="4">
        <v>-2</v>
      </c>
      <c r="I68" s="2">
        <v>3</v>
      </c>
    </row>
    <row r="69" spans="1:9" x14ac:dyDescent="0.3">
      <c r="A69" s="4" t="s">
        <v>130</v>
      </c>
      <c r="B69" s="89">
        <v>-5</v>
      </c>
      <c r="C69" s="41">
        <v>-7</v>
      </c>
      <c r="D69" s="41">
        <v>-9</v>
      </c>
      <c r="E69" s="4">
        <v>-10</v>
      </c>
      <c r="F69" s="4">
        <v>-11</v>
      </c>
      <c r="G69" s="4">
        <v>-12</v>
      </c>
      <c r="H69" s="4">
        <v>-13</v>
      </c>
      <c r="I69" s="2">
        <v>4</v>
      </c>
    </row>
    <row r="70" spans="1:9" x14ac:dyDescent="0.3">
      <c r="A70" s="41" t="s">
        <v>129</v>
      </c>
      <c r="B70" s="89">
        <v>6</v>
      </c>
      <c r="C70" s="41">
        <v>5</v>
      </c>
      <c r="D70" s="4">
        <v>4</v>
      </c>
      <c r="E70" s="41">
        <v>3</v>
      </c>
      <c r="F70" s="4">
        <v>2</v>
      </c>
      <c r="G70" s="41">
        <v>1</v>
      </c>
      <c r="H70" s="4">
        <v>0</v>
      </c>
      <c r="I70" s="2">
        <v>5</v>
      </c>
    </row>
    <row r="71" spans="1:9" x14ac:dyDescent="0.3">
      <c r="A71" s="41" t="s">
        <v>131</v>
      </c>
      <c r="B71" s="89">
        <v>15</v>
      </c>
      <c r="C71" s="4">
        <v>15</v>
      </c>
      <c r="D71" s="4">
        <v>15</v>
      </c>
      <c r="E71" s="4">
        <v>15</v>
      </c>
      <c r="F71" s="4">
        <v>15</v>
      </c>
      <c r="G71" s="4">
        <v>15</v>
      </c>
      <c r="H71" s="4">
        <v>15</v>
      </c>
      <c r="I71" s="2">
        <v>6</v>
      </c>
    </row>
    <row r="72" spans="1:9" x14ac:dyDescent="0.3">
      <c r="A72" s="41" t="s">
        <v>132</v>
      </c>
      <c r="B72" s="89">
        <v>-7</v>
      </c>
      <c r="C72" s="41">
        <v>-9</v>
      </c>
      <c r="D72" s="4">
        <v>-11</v>
      </c>
      <c r="E72" s="41">
        <v>-13</v>
      </c>
      <c r="F72" s="4">
        <v>-15</v>
      </c>
      <c r="G72" s="41">
        <v>-17</v>
      </c>
      <c r="H72" s="4">
        <v>-19</v>
      </c>
      <c r="I72" s="2">
        <v>7</v>
      </c>
    </row>
    <row r="73" spans="1:9" ht="16" x14ac:dyDescent="0.4">
      <c r="A73" s="41" t="s">
        <v>133</v>
      </c>
      <c r="B73" s="89">
        <v>-3</v>
      </c>
      <c r="C73" s="41">
        <v>-5</v>
      </c>
      <c r="D73" s="41">
        <v>-6</v>
      </c>
      <c r="E73" s="4">
        <v>-8</v>
      </c>
      <c r="F73" s="4">
        <v>-9</v>
      </c>
      <c r="G73" s="4">
        <v>-10</v>
      </c>
      <c r="H73" s="4">
        <v>-12</v>
      </c>
      <c r="I73" s="2">
        <v>8</v>
      </c>
    </row>
    <row r="74" spans="1:9" ht="16" x14ac:dyDescent="0.4">
      <c r="A74" s="41" t="s">
        <v>134</v>
      </c>
      <c r="B74" s="89">
        <v>7</v>
      </c>
      <c r="C74" s="41">
        <v>6</v>
      </c>
      <c r="D74" s="4">
        <v>5</v>
      </c>
      <c r="E74" s="41">
        <v>4</v>
      </c>
      <c r="F74" s="4">
        <v>3</v>
      </c>
      <c r="G74" s="41">
        <v>2</v>
      </c>
      <c r="H74" s="4">
        <v>1</v>
      </c>
      <c r="I74" s="2">
        <v>9</v>
      </c>
    </row>
    <row r="75" spans="1:9" x14ac:dyDescent="0.3">
      <c r="A75" s="41" t="s">
        <v>135</v>
      </c>
      <c r="B75" s="89">
        <v>5</v>
      </c>
      <c r="C75" s="4">
        <v>5</v>
      </c>
      <c r="D75" s="4">
        <v>5</v>
      </c>
      <c r="E75" s="4">
        <v>5</v>
      </c>
      <c r="F75" s="4">
        <v>5</v>
      </c>
      <c r="G75" s="4">
        <v>5</v>
      </c>
      <c r="H75" s="4">
        <v>5</v>
      </c>
      <c r="I75" s="2">
        <v>10</v>
      </c>
    </row>
    <row r="76" spans="1:9" x14ac:dyDescent="0.3">
      <c r="A76" s="31" t="s">
        <v>138</v>
      </c>
      <c r="B76" s="60">
        <f>LARGE($B$65:$H$65,COUNTIF($B$65:$H$65,"&gt;"&amp;$D$137)+1)</f>
        <v>-10</v>
      </c>
      <c r="C76" s="3"/>
      <c r="D76" s="3"/>
    </row>
    <row r="77" spans="1:9" x14ac:dyDescent="0.3">
      <c r="D77" s="31"/>
      <c r="E77" s="31"/>
      <c r="F77" s="31"/>
      <c r="G77" s="31"/>
    </row>
    <row r="78" spans="1:9" x14ac:dyDescent="0.3">
      <c r="A78" s="33" t="s">
        <v>85</v>
      </c>
      <c r="B78" s="32"/>
      <c r="C78" s="31"/>
      <c r="D78" s="31"/>
      <c r="E78" s="31"/>
      <c r="F78" s="31"/>
      <c r="G78" s="31"/>
    </row>
    <row r="79" spans="1:9" x14ac:dyDescent="0.3">
      <c r="A79" s="31" t="s">
        <v>86</v>
      </c>
      <c r="B79" s="63">
        <f>M124+M125+M126+M127</f>
        <v>0</v>
      </c>
      <c r="C79" s="31" t="s">
        <v>4</v>
      </c>
      <c r="D79" s="31"/>
      <c r="E79" s="31"/>
      <c r="F79" s="31"/>
      <c r="G79" s="31"/>
    </row>
    <row r="80" spans="1:9" x14ac:dyDescent="0.3">
      <c r="A80" s="31" t="s">
        <v>87</v>
      </c>
      <c r="B80" s="64">
        <f>(Tool!$I$52*Tool!I53)</f>
        <v>0</v>
      </c>
      <c r="C80" s="31" t="s">
        <v>18</v>
      </c>
      <c r="D80" s="31"/>
      <c r="E80" s="31"/>
      <c r="F80" s="31"/>
      <c r="G80" s="31"/>
    </row>
    <row r="81" spans="1:7" x14ac:dyDescent="0.3">
      <c r="A81" s="31" t="s">
        <v>120</v>
      </c>
      <c r="B81" s="65">
        <f>VLOOKUP(B92,A88:B91,2,FALSE)</f>
        <v>0</v>
      </c>
      <c r="C81" s="31"/>
      <c r="D81" s="31"/>
      <c r="E81" s="31"/>
      <c r="F81" s="31"/>
      <c r="G81" s="31"/>
    </row>
    <row r="82" spans="1:7" x14ac:dyDescent="0.3">
      <c r="A82" s="31" t="s">
        <v>121</v>
      </c>
      <c r="B82" s="66" t="e">
        <f>($D$136-$B$93)/($D$136-$D$137)</f>
        <v>#DIV/0!</v>
      </c>
      <c r="C82" s="31"/>
      <c r="D82" s="31"/>
      <c r="E82" s="31"/>
      <c r="F82" s="31"/>
      <c r="G82" s="31"/>
    </row>
    <row r="83" spans="1:7" x14ac:dyDescent="0.3">
      <c r="A83" s="31" t="s">
        <v>122</v>
      </c>
      <c r="B83" s="64" t="e">
        <f>VLOOKUP(B99,B96:C98,2,FALSE)</f>
        <v>#N/A</v>
      </c>
      <c r="C83" s="31"/>
      <c r="D83" s="31"/>
      <c r="E83" s="31"/>
      <c r="F83" s="31"/>
      <c r="G83" s="31"/>
    </row>
    <row r="84" spans="1:7" x14ac:dyDescent="0.3">
      <c r="A84" s="31" t="s">
        <v>167</v>
      </c>
      <c r="B84" s="64" t="e">
        <f>B81*B82*B83*C111*B116</f>
        <v>#DIV/0!</v>
      </c>
      <c r="C84" s="31"/>
      <c r="D84" s="31"/>
      <c r="E84" s="31"/>
      <c r="F84" s="31"/>
      <c r="G84" s="31"/>
    </row>
    <row r="85" spans="1:7" x14ac:dyDescent="0.3">
      <c r="A85" s="31" t="s">
        <v>3</v>
      </c>
      <c r="B85" s="67" t="e">
        <f>B84*($D$136-$D$137)</f>
        <v>#DIV/0!</v>
      </c>
      <c r="C85" s="31"/>
      <c r="D85" s="31"/>
      <c r="E85" s="31"/>
      <c r="F85" s="31"/>
      <c r="G85" s="31"/>
    </row>
    <row r="86" spans="1:7" x14ac:dyDescent="0.3">
      <c r="A86" s="31"/>
      <c r="B86" s="32"/>
      <c r="C86" s="31"/>
      <c r="D86" s="31"/>
      <c r="E86" s="31"/>
      <c r="F86" s="31"/>
      <c r="G86" s="31"/>
    </row>
    <row r="87" spans="1:7" x14ac:dyDescent="0.3">
      <c r="A87" s="43" t="s">
        <v>139</v>
      </c>
      <c r="B87" s="32"/>
      <c r="C87" s="31"/>
      <c r="D87" s="31"/>
      <c r="E87" s="31"/>
      <c r="F87" s="31"/>
      <c r="G87" s="31"/>
    </row>
    <row r="88" spans="1:7" x14ac:dyDescent="0.3">
      <c r="A88" s="31" t="s">
        <v>140</v>
      </c>
      <c r="B88" s="32">
        <v>1.45</v>
      </c>
      <c r="C88" s="31"/>
      <c r="D88" s="31"/>
      <c r="E88" s="31"/>
      <c r="F88" s="31"/>
      <c r="G88" s="31"/>
    </row>
    <row r="89" spans="1:7" x14ac:dyDescent="0.3">
      <c r="A89" s="31" t="s">
        <v>141</v>
      </c>
      <c r="B89" s="32">
        <v>1.8</v>
      </c>
      <c r="C89" s="31"/>
      <c r="D89" s="31"/>
      <c r="E89" s="31"/>
      <c r="F89" s="31"/>
      <c r="G89" s="31"/>
    </row>
    <row r="90" spans="1:7" x14ac:dyDescent="0.3">
      <c r="A90" s="31" t="s">
        <v>142</v>
      </c>
      <c r="B90" s="32">
        <v>1.8</v>
      </c>
      <c r="C90" s="31"/>
      <c r="D90" s="31"/>
      <c r="E90" s="31"/>
      <c r="F90" s="31"/>
      <c r="G90" s="31"/>
    </row>
    <row r="91" spans="1:7" x14ac:dyDescent="0.3">
      <c r="A91" s="31">
        <v>0</v>
      </c>
      <c r="B91" s="32">
        <v>0</v>
      </c>
      <c r="C91" s="31"/>
      <c r="D91" s="31"/>
      <c r="E91" s="31"/>
      <c r="F91" s="31"/>
      <c r="G91" s="31"/>
    </row>
    <row r="92" spans="1:7" x14ac:dyDescent="0.3">
      <c r="A92" s="31" t="s">
        <v>38</v>
      </c>
      <c r="B92" s="68">
        <f>Tool!$I$48</f>
        <v>0</v>
      </c>
      <c r="D92" s="31"/>
      <c r="E92" s="31"/>
      <c r="F92" s="31"/>
      <c r="G92" s="31"/>
    </row>
    <row r="93" spans="1:7" ht="14.5" x14ac:dyDescent="0.35">
      <c r="A93" s="31" t="s">
        <v>143</v>
      </c>
      <c r="B93" s="60">
        <f>-0.0044*B94+10.144</f>
        <v>10.144</v>
      </c>
      <c r="C93" s="31"/>
      <c r="D93" s="31"/>
      <c r="E93" s="31"/>
      <c r="F93" s="31"/>
      <c r="G93" s="31"/>
    </row>
    <row r="94" spans="1:7" x14ac:dyDescent="0.3">
      <c r="A94" s="31" t="s">
        <v>144</v>
      </c>
      <c r="B94" s="69">
        <f>Tool!D8</f>
        <v>0</v>
      </c>
      <c r="C94" s="31"/>
      <c r="D94" s="31"/>
      <c r="E94" s="31"/>
      <c r="F94" s="31"/>
      <c r="G94" s="31"/>
    </row>
    <row r="95" spans="1:7" x14ac:dyDescent="0.3">
      <c r="A95" s="43" t="s">
        <v>145</v>
      </c>
      <c r="B95" s="51" t="s">
        <v>147</v>
      </c>
      <c r="C95" s="33" t="s">
        <v>122</v>
      </c>
      <c r="D95" s="31"/>
      <c r="E95" s="31"/>
      <c r="F95" s="31"/>
      <c r="G95" s="31"/>
    </row>
    <row r="96" spans="1:7" ht="14.5" x14ac:dyDescent="0.35">
      <c r="A96" s="31" t="s">
        <v>146</v>
      </c>
      <c r="B96" s="32" t="s">
        <v>148</v>
      </c>
      <c r="C96" s="31">
        <v>1</v>
      </c>
      <c r="D96" s="31"/>
      <c r="E96" s="31"/>
      <c r="F96" s="31"/>
      <c r="G96" s="31"/>
    </row>
    <row r="97" spans="1:11" x14ac:dyDescent="0.3">
      <c r="A97" s="31"/>
      <c r="B97" s="32" t="s">
        <v>149</v>
      </c>
      <c r="C97" s="31">
        <v>1.1499999999999999</v>
      </c>
      <c r="D97" s="31"/>
      <c r="E97" s="31"/>
      <c r="F97" s="31"/>
      <c r="G97" s="31"/>
    </row>
    <row r="98" spans="1:11" x14ac:dyDescent="0.3">
      <c r="A98" s="31"/>
      <c r="B98" s="32" t="s">
        <v>150</v>
      </c>
      <c r="C98" s="31">
        <v>1</v>
      </c>
      <c r="D98" s="31"/>
      <c r="E98" s="31"/>
      <c r="F98" s="31"/>
      <c r="G98" s="31"/>
    </row>
    <row r="99" spans="1:11" x14ac:dyDescent="0.3">
      <c r="A99" s="31" t="s">
        <v>38</v>
      </c>
      <c r="B99" s="53">
        <f>Tool!D24</f>
        <v>0</v>
      </c>
      <c r="C99" s="31"/>
      <c r="D99" s="31"/>
      <c r="E99" s="31"/>
      <c r="F99" s="31"/>
      <c r="G99" s="31"/>
      <c r="K99" s="1"/>
    </row>
    <row r="100" spans="1:11" x14ac:dyDescent="0.3">
      <c r="A100" s="31"/>
      <c r="B100" s="31"/>
      <c r="C100" s="31"/>
      <c r="D100" s="31"/>
      <c r="E100" s="31"/>
      <c r="F100" s="31"/>
      <c r="G100" s="31"/>
      <c r="K100" s="1"/>
    </row>
    <row r="101" spans="1:11" x14ac:dyDescent="0.3">
      <c r="A101" s="31" t="s">
        <v>177</v>
      </c>
      <c r="B101" s="70" t="e">
        <f>0.3+B102*(B108+B109+B110)</f>
        <v>#N/A</v>
      </c>
      <c r="C101" s="31"/>
      <c r="D101" s="31"/>
      <c r="E101" s="31"/>
      <c r="F101" s="31"/>
      <c r="G101" s="31"/>
      <c r="K101" s="1"/>
    </row>
    <row r="102" spans="1:11" ht="14.5" x14ac:dyDescent="0.35">
      <c r="A102" s="31" t="s">
        <v>151</v>
      </c>
      <c r="B102" s="62" t="e">
        <f>VLOOKUP(B107,A104:B106,2,FALSE)</f>
        <v>#N/A</v>
      </c>
      <c r="C102" s="31" t="s">
        <v>156</v>
      </c>
      <c r="D102" s="31"/>
      <c r="E102" s="31"/>
      <c r="F102" s="31"/>
      <c r="G102" s="31"/>
      <c r="K102" s="1"/>
    </row>
    <row r="103" spans="1:11" ht="14.5" x14ac:dyDescent="0.35">
      <c r="A103" s="43" t="s">
        <v>168</v>
      </c>
      <c r="B103" s="31"/>
      <c r="C103" s="45" t="s">
        <v>172</v>
      </c>
      <c r="D103" s="31"/>
      <c r="E103" s="31"/>
      <c r="F103" s="31"/>
      <c r="G103" s="31"/>
      <c r="K103" s="1"/>
    </row>
    <row r="104" spans="1:11" x14ac:dyDescent="0.3">
      <c r="A104" s="31" t="s">
        <v>169</v>
      </c>
      <c r="B104" s="31">
        <v>1.5</v>
      </c>
      <c r="D104" s="31"/>
      <c r="E104" s="31"/>
      <c r="F104" s="31"/>
      <c r="G104" s="31"/>
      <c r="K104" s="1"/>
    </row>
    <row r="105" spans="1:11" x14ac:dyDescent="0.3">
      <c r="A105" s="31" t="s">
        <v>170</v>
      </c>
      <c r="B105" s="31">
        <v>2</v>
      </c>
      <c r="D105" s="31"/>
      <c r="E105" s="31"/>
      <c r="F105" s="31"/>
      <c r="G105" s="31"/>
      <c r="K105" s="1"/>
    </row>
    <row r="106" spans="1:11" x14ac:dyDescent="0.3">
      <c r="A106" s="31" t="s">
        <v>171</v>
      </c>
      <c r="B106" s="31">
        <v>3.5</v>
      </c>
      <c r="D106" s="31"/>
      <c r="E106" s="31"/>
      <c r="F106" s="31"/>
      <c r="G106" s="31"/>
      <c r="K106" s="1"/>
    </row>
    <row r="107" spans="1:11" x14ac:dyDescent="0.3">
      <c r="A107" s="31" t="s">
        <v>38</v>
      </c>
      <c r="B107" s="12">
        <f>Tool!C26</f>
        <v>0</v>
      </c>
      <c r="C107" s="31"/>
      <c r="D107" s="31"/>
      <c r="E107" s="31"/>
      <c r="F107" s="31"/>
      <c r="G107" s="31"/>
      <c r="K107" s="1"/>
    </row>
    <row r="108" spans="1:11" x14ac:dyDescent="0.3">
      <c r="A108" s="31" t="s">
        <v>152</v>
      </c>
      <c r="B108" s="31">
        <v>0.17</v>
      </c>
      <c r="C108" s="31" t="s">
        <v>155</v>
      </c>
      <c r="D108" s="31" t="s">
        <v>157</v>
      </c>
      <c r="E108" s="31"/>
      <c r="F108" s="31"/>
      <c r="G108" s="31"/>
      <c r="K108" s="1"/>
    </row>
    <row r="109" spans="1:11" x14ac:dyDescent="0.3">
      <c r="A109" s="31" t="s">
        <v>153</v>
      </c>
      <c r="B109" s="44" t="e">
        <f>1/C109</f>
        <v>#DIV/0!</v>
      </c>
      <c r="C109" s="58">
        <f>Tool!J46</f>
        <v>0</v>
      </c>
      <c r="D109" s="31" t="s">
        <v>161</v>
      </c>
      <c r="E109" s="31"/>
      <c r="F109" s="31"/>
      <c r="G109" s="31"/>
      <c r="K109" s="1"/>
    </row>
    <row r="110" spans="1:11" x14ac:dyDescent="0.3">
      <c r="A110" s="31" t="s">
        <v>154</v>
      </c>
      <c r="B110" s="44">
        <v>0</v>
      </c>
      <c r="C110" s="31" t="s">
        <v>195</v>
      </c>
      <c r="D110" s="31" t="s">
        <v>159</v>
      </c>
      <c r="E110" s="31"/>
      <c r="F110" s="31"/>
      <c r="G110" s="31"/>
      <c r="K110" s="1"/>
    </row>
    <row r="111" spans="1:11" x14ac:dyDescent="0.3">
      <c r="A111" s="2" t="s">
        <v>158</v>
      </c>
      <c r="B111" s="44" t="e">
        <f>C111/(0.5*D111)</f>
        <v>#DIV/0!</v>
      </c>
      <c r="C111" s="31">
        <f>Tool!I52*Tool!I53</f>
        <v>0</v>
      </c>
      <c r="D111" s="31">
        <f>SUM(AE124:AE127)</f>
        <v>0</v>
      </c>
      <c r="E111" s="31"/>
      <c r="F111" s="31"/>
      <c r="G111" s="31"/>
      <c r="K111" s="1"/>
    </row>
    <row r="112" spans="1:11" x14ac:dyDescent="0.3">
      <c r="A112" s="2" t="s">
        <v>165</v>
      </c>
      <c r="B112" s="44">
        <f>Tool!D25</f>
        <v>0</v>
      </c>
      <c r="C112" s="31"/>
      <c r="D112" s="31"/>
      <c r="E112" s="31"/>
      <c r="F112" s="31"/>
      <c r="G112" s="31"/>
      <c r="K112" s="1"/>
    </row>
    <row r="113" spans="1:38" x14ac:dyDescent="0.3">
      <c r="A113" s="2" t="s">
        <v>162</v>
      </c>
      <c r="B113" s="2" t="e">
        <f>IF(C113&lt;B111,1,2)</f>
        <v>#N/A</v>
      </c>
      <c r="C113" s="70" t="e">
        <f>B101+0.5*B112</f>
        <v>#N/A</v>
      </c>
      <c r="D113" s="31"/>
      <c r="E113" s="31"/>
      <c r="F113" s="31"/>
      <c r="G113" s="31"/>
      <c r="K113" s="1"/>
    </row>
    <row r="114" spans="1:38" x14ac:dyDescent="0.3">
      <c r="A114" s="31" t="s">
        <v>163</v>
      </c>
      <c r="B114" s="44" t="e">
        <f>(2*B102)/(PI()*B111+B101+0.5*B112)*LN(PI()*B111/(B101+0.5*B112)+1)</f>
        <v>#N/A</v>
      </c>
      <c r="C114" s="31"/>
      <c r="D114" s="31"/>
      <c r="E114" s="31"/>
      <c r="F114" s="31"/>
      <c r="G114" s="31"/>
      <c r="K114" s="1"/>
    </row>
    <row r="115" spans="1:38" ht="14.5" x14ac:dyDescent="0.35">
      <c r="A115" s="31" t="s">
        <v>164</v>
      </c>
      <c r="B115" s="44" t="e">
        <f>B102/(0.457*B111+B101+0.5*B112)</f>
        <v>#N/A</v>
      </c>
      <c r="C115" s="31"/>
      <c r="D115" s="31"/>
      <c r="E115" s="31"/>
      <c r="F115" s="31"/>
      <c r="G115" s="31"/>
      <c r="K115" s="1"/>
      <c r="W115" s="3"/>
    </row>
    <row r="116" spans="1:38" x14ac:dyDescent="0.3">
      <c r="A116" s="2" t="s">
        <v>166</v>
      </c>
      <c r="B116" s="70" t="e">
        <f>IF(B113=1,B114,B115)</f>
        <v>#N/A</v>
      </c>
      <c r="C116" s="31"/>
      <c r="D116" s="31"/>
      <c r="E116" s="31"/>
      <c r="F116" s="31"/>
      <c r="G116" s="31"/>
      <c r="K116" s="1"/>
      <c r="W116" s="3"/>
    </row>
    <row r="117" spans="1:38" x14ac:dyDescent="0.3">
      <c r="B117" s="31"/>
      <c r="C117" s="31"/>
      <c r="D117" s="31"/>
      <c r="E117" s="31"/>
      <c r="F117" s="31"/>
      <c r="G117" s="31"/>
      <c r="K117" s="1"/>
      <c r="W117" s="49"/>
    </row>
    <row r="118" spans="1:38" x14ac:dyDescent="0.3">
      <c r="A118" s="1" t="s">
        <v>188</v>
      </c>
      <c r="B118" s="31"/>
      <c r="C118" s="31"/>
      <c r="D118" s="31"/>
      <c r="E118" s="31"/>
      <c r="F118" s="31"/>
      <c r="G118" s="31"/>
      <c r="K118" s="34" t="s">
        <v>43</v>
      </c>
      <c r="W118" s="3"/>
    </row>
    <row r="119" spans="1:38" x14ac:dyDescent="0.3">
      <c r="A119" s="2" t="s">
        <v>189</v>
      </c>
      <c r="B119" s="12" t="e">
        <f>($D$136-$B$120)/($D$136-$D$137)</f>
        <v>#DIV/0!</v>
      </c>
      <c r="C119" s="31"/>
      <c r="D119" s="31"/>
      <c r="E119" s="31"/>
      <c r="F119" s="31"/>
      <c r="G119" s="31"/>
      <c r="K119" s="1"/>
    </row>
    <row r="120" spans="1:38" ht="14.5" x14ac:dyDescent="0.35">
      <c r="A120" s="2" t="s">
        <v>190</v>
      </c>
      <c r="B120" s="62">
        <f>($D$136+$B$93)/2</f>
        <v>5.0720000000000001</v>
      </c>
      <c r="C120" s="31"/>
      <c r="D120" s="31"/>
      <c r="E120" s="31"/>
      <c r="F120" s="31"/>
      <c r="G120" s="31"/>
      <c r="AD120" s="2">
        <v>440</v>
      </c>
    </row>
    <row r="121" spans="1:38" ht="98.5" thickBot="1" x14ac:dyDescent="0.35">
      <c r="B121" s="31"/>
      <c r="C121" s="31"/>
      <c r="D121" s="31"/>
      <c r="E121" s="31"/>
      <c r="F121" s="31"/>
      <c r="G121" s="31"/>
      <c r="K121" s="1"/>
      <c r="U121" s="74" t="s">
        <v>187</v>
      </c>
      <c r="Y121" s="242" t="s">
        <v>380</v>
      </c>
      <c r="AD121" s="2">
        <v>511.6</v>
      </c>
    </row>
    <row r="122" spans="1:38" ht="53.25" customHeight="1" x14ac:dyDescent="0.3">
      <c r="A122" s="31"/>
      <c r="C122" s="31"/>
      <c r="D122" s="31"/>
      <c r="E122" s="31"/>
      <c r="F122" s="31"/>
      <c r="G122" s="31"/>
      <c r="L122" s="74" t="s">
        <v>8</v>
      </c>
      <c r="M122" s="74" t="s">
        <v>112</v>
      </c>
      <c r="N122" s="74" t="s">
        <v>9</v>
      </c>
      <c r="O122" s="74" t="s">
        <v>10</v>
      </c>
      <c r="P122" s="74" t="s">
        <v>94</v>
      </c>
      <c r="Q122" s="76" t="s">
        <v>11</v>
      </c>
      <c r="R122" s="74" t="s">
        <v>98</v>
      </c>
      <c r="S122" s="74" t="s">
        <v>197</v>
      </c>
      <c r="T122" s="74" t="s">
        <v>12</v>
      </c>
      <c r="U122" s="2" t="s">
        <v>204</v>
      </c>
      <c r="V122" s="74" t="s">
        <v>95</v>
      </c>
      <c r="W122" s="74" t="s">
        <v>7</v>
      </c>
      <c r="X122" s="74" t="s">
        <v>13</v>
      </c>
      <c r="Y122" s="75" t="s">
        <v>186</v>
      </c>
      <c r="Z122" s="76" t="s">
        <v>176</v>
      </c>
      <c r="AA122" s="76" t="s">
        <v>191</v>
      </c>
      <c r="AB122" s="77" t="s">
        <v>14</v>
      </c>
      <c r="AC122" s="80" t="s">
        <v>113</v>
      </c>
      <c r="AD122" s="83" t="s">
        <v>160</v>
      </c>
      <c r="AE122" s="83"/>
      <c r="AF122" s="84" t="s">
        <v>175</v>
      </c>
      <c r="AG122" s="83" t="s">
        <v>173</v>
      </c>
      <c r="AH122" s="83" t="s">
        <v>178</v>
      </c>
      <c r="AI122" s="83"/>
      <c r="AJ122" s="84" t="s">
        <v>202</v>
      </c>
    </row>
    <row r="123" spans="1:38" x14ac:dyDescent="0.3">
      <c r="A123" s="31"/>
      <c r="B123" s="32"/>
      <c r="C123" s="31"/>
      <c r="D123" s="31"/>
      <c r="E123" s="31"/>
      <c r="F123" s="31"/>
      <c r="G123" s="31"/>
      <c r="L123" s="5" t="s">
        <v>4</v>
      </c>
      <c r="M123" s="5"/>
      <c r="N123" s="5" t="s">
        <v>4</v>
      </c>
      <c r="O123" s="5" t="s">
        <v>18</v>
      </c>
      <c r="P123" s="74" t="s">
        <v>4</v>
      </c>
      <c r="Q123" s="74" t="s">
        <v>18</v>
      </c>
      <c r="R123" s="74"/>
      <c r="S123" s="74"/>
      <c r="T123" s="35" t="s">
        <v>18</v>
      </c>
      <c r="U123" s="74">
        <v>1</v>
      </c>
      <c r="V123" s="5" t="s">
        <v>41</v>
      </c>
      <c r="W123" s="35" t="s">
        <v>42</v>
      </c>
      <c r="X123" s="5" t="s">
        <v>5</v>
      </c>
      <c r="Y123" s="5" t="s">
        <v>5</v>
      </c>
      <c r="Z123" s="5"/>
      <c r="AA123" s="5"/>
      <c r="AB123" s="78" t="s">
        <v>5</v>
      </c>
      <c r="AC123" s="81" t="s">
        <v>19</v>
      </c>
    </row>
    <row r="124" spans="1:38" x14ac:dyDescent="0.3">
      <c r="A124" s="31"/>
      <c r="B124" s="32"/>
      <c r="C124" s="31"/>
      <c r="D124" s="31"/>
      <c r="E124" s="31"/>
      <c r="F124" s="31"/>
      <c r="G124" s="31"/>
      <c r="K124" s="48" t="s">
        <v>90</v>
      </c>
      <c r="L124" s="86">
        <f>Tool!$I$52</f>
        <v>0</v>
      </c>
      <c r="M124" s="86">
        <f>IF(S124=1,L124+P124,L124)</f>
        <v>0</v>
      </c>
      <c r="N124" s="86">
        <f>Tool!$I$54</f>
        <v>0</v>
      </c>
      <c r="O124" s="9">
        <f>M124*N124</f>
        <v>0</v>
      </c>
      <c r="P124" s="4">
        <f>Tool!H38</f>
        <v>0</v>
      </c>
      <c r="Q124" s="86">
        <f>SUMIF($Q$128:$Q$131,1,$O$128:$O$131)</f>
        <v>0</v>
      </c>
      <c r="R124" s="4">
        <f>Tool!H39</f>
        <v>0</v>
      </c>
      <c r="S124" s="72">
        <f>_xlfn.IFNA(VLOOKUP(R124,$A$46:$B$49,2,FALSE),0)</f>
        <v>0</v>
      </c>
      <c r="T124" s="10">
        <f>O124-Q124</f>
        <v>0</v>
      </c>
      <c r="U124" s="9">
        <f>IF(S124=3,($D$136-AL124)/($D$136-$D$137),1)</f>
        <v>1</v>
      </c>
      <c r="V124" s="86">
        <f>IF(S124=1,Tool!$D$10,Tool!H40)</f>
        <v>0</v>
      </c>
      <c r="W124" s="8">
        <f>$D$136-V124</f>
        <v>0</v>
      </c>
      <c r="X124" s="86">
        <f>Tool!$H$41</f>
        <v>0</v>
      </c>
      <c r="Y124" s="46">
        <f>_xlfn.IFNA(IF(OR(S124=1,S124=3,S124=4),$C$20,0),0)</f>
        <v>0</v>
      </c>
      <c r="Z124" s="9">
        <f>IF(S124=4,(2*$B$102)/(PI()*$B$112)*(1+(0.5*AI124)/($B$112+AI124))*LN($B$112/AG124+1),0)</f>
        <v>0</v>
      </c>
      <c r="AA124" s="9">
        <f>IF(AND(S124=2,W124&gt;4),$B$119,0)</f>
        <v>0</v>
      </c>
      <c r="AB124" s="79">
        <f>IF(Z124&lt;&gt;0,Z124+Y124,IF(S124=2,IF(AA124&lt;&gt;0,X124+Y124+AA124,0),(X124+Y124)*U124))</f>
        <v>0</v>
      </c>
      <c r="AC124" s="88">
        <f>T124*$B$60*AB124</f>
        <v>0</v>
      </c>
      <c r="AD124" s="89">
        <f>IF(OR(S124=2,S124=3),V124,100)</f>
        <v>100</v>
      </c>
      <c r="AE124" s="4">
        <f>IF(L124=M124,0,M124)</f>
        <v>0</v>
      </c>
      <c r="AF124" s="4">
        <f>IF(S124=4,1/X124,0)</f>
        <v>0</v>
      </c>
      <c r="AG124" s="41">
        <f t="shared" ref="AG124:AG126" si="0">IF(AF124&gt;0,$B$102*(0.13+AF124),0)</f>
        <v>0</v>
      </c>
      <c r="AH124" s="4">
        <f>IF(AF124&gt;0,MAX($B$101,AG124),0)</f>
        <v>0</v>
      </c>
      <c r="AI124" s="4">
        <f>IF(S124=4,IF(AG124&lt;AH124,AG124,$B$101),0)</f>
        <v>0</v>
      </c>
      <c r="AJ124" s="4">
        <f>Tool!H42</f>
        <v>0</v>
      </c>
      <c r="AK124" s="12" t="e">
        <f>VLOOKUP(AJ124,$A$66:$I$75,9,FALSE)</f>
        <v>#N/A</v>
      </c>
      <c r="AL124" s="61" t="e">
        <f>HLOOKUP($B$76,$B$65:$H$75,AK124+1,FALSE)</f>
        <v>#N/A</v>
      </c>
    </row>
    <row r="125" spans="1:38" x14ac:dyDescent="0.3">
      <c r="A125" s="33" t="s">
        <v>15</v>
      </c>
      <c r="B125" s="32"/>
      <c r="C125" s="31"/>
      <c r="D125" s="71">
        <f>_xlfn.IFNA($AC$134,0)</f>
        <v>0</v>
      </c>
      <c r="E125" s="38" t="s">
        <v>125</v>
      </c>
      <c r="F125" s="31"/>
      <c r="G125" s="31"/>
      <c r="K125" s="48" t="s">
        <v>91</v>
      </c>
      <c r="L125" s="86">
        <f>Tool!$I$53</f>
        <v>0</v>
      </c>
      <c r="M125" s="86">
        <f t="shared" ref="M125:M127" si="1">IF(S125=1,L125+P125,L125)</f>
        <v>0</v>
      </c>
      <c r="N125" s="86">
        <f>Tool!$I$54</f>
        <v>0</v>
      </c>
      <c r="O125" s="9">
        <f t="shared" ref="O125:O127" si="2">M125*N125</f>
        <v>0</v>
      </c>
      <c r="P125" s="4">
        <f>Tool!M47</f>
        <v>0</v>
      </c>
      <c r="Q125" s="86">
        <f>SUMIF($Q$128:$Q$131,2,$O$128:$O$131)</f>
        <v>0</v>
      </c>
      <c r="R125" s="4">
        <f>Tool!M48</f>
        <v>0</v>
      </c>
      <c r="S125" s="72">
        <f t="shared" ref="S125:S127" si="3">_xlfn.IFNA(VLOOKUP(R125,$A$46:$B$49,2,FALSE),0)</f>
        <v>0</v>
      </c>
      <c r="T125" s="10">
        <f>O125-Q125</f>
        <v>0</v>
      </c>
      <c r="U125" s="9">
        <f t="shared" ref="U125:U127" si="4">IF(S125=3,($D$136-AL125)/($D$136-$D$137),1)</f>
        <v>1</v>
      </c>
      <c r="V125" s="86">
        <f>IF(S125=1,Tool!$D$10,Tool!M49)</f>
        <v>0</v>
      </c>
      <c r="W125" s="8">
        <f t="shared" ref="W125:W133" si="5">$D$136-V125</f>
        <v>0</v>
      </c>
      <c r="X125" s="86">
        <f>Tool!$M$50</f>
        <v>0</v>
      </c>
      <c r="Y125" s="46">
        <f t="shared" ref="Y125:Y133" si="6">_xlfn.IFNA(IF(OR(S125=1,S125=3,S125=4),$C$20,0),0)</f>
        <v>0</v>
      </c>
      <c r="Z125" s="9">
        <f t="shared" ref="Z125:Z127" si="7">IF(S125=4,(2*$B$102)/(PI()*$B$112)*(1+(0.5*AI125)/($B$112+AI125))*LN($B$112/AG125+1),0)</f>
        <v>0</v>
      </c>
      <c r="AA125" s="9">
        <f t="shared" ref="AA125:AA132" si="8">IF(AND(S125=2,W125&gt;4),$B$119,0)</f>
        <v>0</v>
      </c>
      <c r="AB125" s="79">
        <f>IF(Z125&lt;&gt;0,Z125+Y125,IF(S125=2,IF(AA125&lt;&gt;0,X125+Y125+AA125,0),(X125+Y125)*U125))</f>
        <v>0</v>
      </c>
      <c r="AC125" s="88">
        <f t="shared" ref="AC125:AC132" si="9">T125*$B$60*AB125</f>
        <v>0</v>
      </c>
      <c r="AD125" s="89">
        <f t="shared" ref="AD125:AD127" si="10">IF(OR(S125=2,S125=3),V125,100)</f>
        <v>100</v>
      </c>
      <c r="AE125" s="4">
        <f t="shared" ref="AE125:AE127" si="11">IF(L125=M125,0,M125)</f>
        <v>0</v>
      </c>
      <c r="AF125" s="4">
        <f t="shared" ref="AF125:AF127" si="12">IF(S125=4,1/X125,0)</f>
        <v>0</v>
      </c>
      <c r="AG125" s="41">
        <f t="shared" si="0"/>
        <v>0</v>
      </c>
      <c r="AH125" s="4">
        <f t="shared" ref="AH125:AH127" si="13">IF(AF125&gt;0,MAX($B$101,AG125),0)</f>
        <v>0</v>
      </c>
      <c r="AI125" s="4">
        <f t="shared" ref="AI125:AI127" si="14">IF(S125=4,IF(AG125&lt;AH125,AG125,$B$101),0)</f>
        <v>0</v>
      </c>
      <c r="AJ125" s="4">
        <f>Tool!M51</f>
        <v>0</v>
      </c>
      <c r="AK125" s="12" t="e">
        <f t="shared" ref="AK125:AK127" si="15">VLOOKUP(AJ125,$A$66:$I$75,9,FALSE)</f>
        <v>#N/A</v>
      </c>
      <c r="AL125" s="61" t="e">
        <f>HLOOKUP($B$76,$B$65:$H$75,AK125+1,FALSE)</f>
        <v>#N/A</v>
      </c>
    </row>
    <row r="126" spans="1:38" x14ac:dyDescent="0.3">
      <c r="A126" s="31"/>
      <c r="B126" s="32"/>
      <c r="C126" s="31"/>
      <c r="D126" s="31"/>
      <c r="E126" s="31"/>
      <c r="F126" s="31"/>
      <c r="G126" s="31"/>
      <c r="K126" s="48" t="s">
        <v>92</v>
      </c>
      <c r="L126" s="86">
        <f>Tool!$I$52</f>
        <v>0</v>
      </c>
      <c r="M126" s="86">
        <f t="shared" si="1"/>
        <v>0</v>
      </c>
      <c r="N126" s="86">
        <f>Tool!$I$54</f>
        <v>0</v>
      </c>
      <c r="O126" s="9">
        <f t="shared" si="2"/>
        <v>0</v>
      </c>
      <c r="P126" s="4">
        <f>Tool!H57</f>
        <v>0</v>
      </c>
      <c r="Q126" s="86">
        <f>SUMIF($Q$128:$Q$131,3,$O$128:$O$131)</f>
        <v>0</v>
      </c>
      <c r="R126" s="4">
        <f>Tool!H58</f>
        <v>0</v>
      </c>
      <c r="S126" s="72">
        <f t="shared" si="3"/>
        <v>0</v>
      </c>
      <c r="T126" s="10">
        <f>O126-Q126</f>
        <v>0</v>
      </c>
      <c r="U126" s="9">
        <f>IF(S126=3,($D$136-AL126)/($D$136-$D$137),1)</f>
        <v>1</v>
      </c>
      <c r="V126" s="86">
        <f>IF(S126=1,Tool!$D$10,Tool!H59)</f>
        <v>0</v>
      </c>
      <c r="W126" s="8">
        <f t="shared" si="5"/>
        <v>0</v>
      </c>
      <c r="X126" s="86">
        <f>Tool!$H$60</f>
        <v>0</v>
      </c>
      <c r="Y126" s="46">
        <f t="shared" si="6"/>
        <v>0</v>
      </c>
      <c r="Z126" s="9">
        <f t="shared" si="7"/>
        <v>0</v>
      </c>
      <c r="AA126" s="9">
        <f t="shared" si="8"/>
        <v>0</v>
      </c>
      <c r="AB126" s="79">
        <f t="shared" ref="AB126:AB132" si="16">IF(Z126&lt;&gt;0,Z126+Y126,IF(S126=2,IF(AA126&lt;&gt;0,X126+Y126+AA126,0),(X126+Y126)*U126))</f>
        <v>0</v>
      </c>
      <c r="AC126" s="88">
        <f t="shared" si="9"/>
        <v>0</v>
      </c>
      <c r="AD126" s="89">
        <f t="shared" si="10"/>
        <v>100</v>
      </c>
      <c r="AE126" s="4">
        <f t="shared" si="11"/>
        <v>0</v>
      </c>
      <c r="AF126" s="4">
        <f t="shared" si="12"/>
        <v>0</v>
      </c>
      <c r="AG126" s="41">
        <f t="shared" si="0"/>
        <v>0</v>
      </c>
      <c r="AH126" s="4">
        <f t="shared" si="13"/>
        <v>0</v>
      </c>
      <c r="AI126" s="4">
        <f t="shared" si="14"/>
        <v>0</v>
      </c>
      <c r="AJ126" s="4">
        <f>Tool!H61</f>
        <v>0</v>
      </c>
      <c r="AK126" s="12" t="e">
        <f t="shared" si="15"/>
        <v>#N/A</v>
      </c>
      <c r="AL126" s="61" t="e">
        <f>HLOOKUP($B$76,$B$65:$H$75,AK126+1,FALSE)</f>
        <v>#N/A</v>
      </c>
    </row>
    <row r="127" spans="1:38" x14ac:dyDescent="0.3">
      <c r="A127" s="1" t="s">
        <v>72</v>
      </c>
      <c r="K127" s="48" t="s">
        <v>93</v>
      </c>
      <c r="L127" s="86">
        <f>Tool!$I$53</f>
        <v>0</v>
      </c>
      <c r="M127" s="86">
        <f t="shared" si="1"/>
        <v>0</v>
      </c>
      <c r="N127" s="86">
        <f>Tool!$I$54</f>
        <v>0</v>
      </c>
      <c r="O127" s="9">
        <f t="shared" si="2"/>
        <v>0</v>
      </c>
      <c r="P127" s="4">
        <f>Tool!C47</f>
        <v>0</v>
      </c>
      <c r="Q127" s="86">
        <f>SUMIF($Q$128:$Q$131,4,$O$128:$O$131)</f>
        <v>0</v>
      </c>
      <c r="R127" s="4">
        <f>Tool!C48</f>
        <v>0</v>
      </c>
      <c r="S127" s="72">
        <f t="shared" si="3"/>
        <v>0</v>
      </c>
      <c r="T127" s="10">
        <f>O127-Q127</f>
        <v>0</v>
      </c>
      <c r="U127" s="9">
        <f t="shared" si="4"/>
        <v>1</v>
      </c>
      <c r="V127" s="86">
        <f>IF(S127=1,Tool!$D$10,Tool!C49)</f>
        <v>0</v>
      </c>
      <c r="W127" s="8">
        <f>$D$136-V127</f>
        <v>0</v>
      </c>
      <c r="X127" s="86">
        <f>Tool!$C$50</f>
        <v>0</v>
      </c>
      <c r="Y127" s="46">
        <f t="shared" si="6"/>
        <v>0</v>
      </c>
      <c r="Z127" s="9">
        <f t="shared" si="7"/>
        <v>0</v>
      </c>
      <c r="AA127" s="9">
        <f t="shared" si="8"/>
        <v>0</v>
      </c>
      <c r="AB127" s="79">
        <f t="shared" si="16"/>
        <v>0</v>
      </c>
      <c r="AC127" s="88">
        <f t="shared" si="9"/>
        <v>0</v>
      </c>
      <c r="AD127" s="89">
        <f t="shared" si="10"/>
        <v>100</v>
      </c>
      <c r="AE127" s="4">
        <f t="shared" si="11"/>
        <v>0</v>
      </c>
      <c r="AF127" s="4">
        <f t="shared" si="12"/>
        <v>0</v>
      </c>
      <c r="AG127" s="41">
        <f>IF(AF127&gt;0,$B$102*(0.13+AF127),0)</f>
        <v>0</v>
      </c>
      <c r="AH127" s="4">
        <f t="shared" si="13"/>
        <v>0</v>
      </c>
      <c r="AI127" s="4">
        <f t="shared" si="14"/>
        <v>0</v>
      </c>
      <c r="AJ127" s="4">
        <f>Tool!C51</f>
        <v>0</v>
      </c>
      <c r="AK127" s="12" t="e">
        <f t="shared" si="15"/>
        <v>#N/A</v>
      </c>
      <c r="AL127" s="61" t="e">
        <f>HLOOKUP($B$76,$B$65:$H$75,AK127+1,FALSE)</f>
        <v>#N/A</v>
      </c>
    </row>
    <row r="128" spans="1:38" x14ac:dyDescent="0.3">
      <c r="A128" s="2" t="s">
        <v>73</v>
      </c>
      <c r="D128" s="71">
        <f>_xlfn.IFNA($D$129*($D$136-$D$137),0)</f>
        <v>0</v>
      </c>
      <c r="E128" s="38" t="s">
        <v>125</v>
      </c>
      <c r="K128" s="48" t="str">
        <f>Tool!B33</f>
        <v>Fenster 1</v>
      </c>
      <c r="L128" s="86">
        <f>Tool!C33</f>
        <v>0</v>
      </c>
      <c r="M128" s="86" t="s">
        <v>179</v>
      </c>
      <c r="N128" s="86">
        <f>Tool!D33</f>
        <v>0</v>
      </c>
      <c r="O128" s="9">
        <f>L128*N128</f>
        <v>0</v>
      </c>
      <c r="P128" s="4" t="s">
        <v>66</v>
      </c>
      <c r="Q128" s="87">
        <f>_xlfn.IFNA(VLOOKUP(D41,$A$41:$B$44,2,FALSE),0)</f>
        <v>0</v>
      </c>
      <c r="R128" s="4">
        <f>_xlfn.IFNA(VLOOKUP(D41,$K$124:$R$127,8,FALSE),0)</f>
        <v>0</v>
      </c>
      <c r="S128" s="72">
        <f>_xlfn.IFNA(VLOOKUP(R128,$A$46:$B$49,2,FALSE),0)</f>
        <v>0</v>
      </c>
      <c r="T128" s="10">
        <f>O128</f>
        <v>0</v>
      </c>
      <c r="U128" s="46">
        <f>AG128</f>
        <v>1</v>
      </c>
      <c r="V128" s="86">
        <f>_xlfn.IFNA(VLOOKUP($D41,$K$124:$V$127,12,FALSE),0)</f>
        <v>0</v>
      </c>
      <c r="W128" s="8">
        <f t="shared" si="5"/>
        <v>0</v>
      </c>
      <c r="X128" s="86">
        <f>Tool!E33</f>
        <v>0</v>
      </c>
      <c r="Y128" s="46">
        <f t="shared" si="6"/>
        <v>0</v>
      </c>
      <c r="Z128" s="9">
        <v>0</v>
      </c>
      <c r="AA128" s="9">
        <f t="shared" si="8"/>
        <v>0</v>
      </c>
      <c r="AB128" s="79">
        <f t="shared" si="16"/>
        <v>0</v>
      </c>
      <c r="AC128" s="88">
        <f t="shared" si="9"/>
        <v>0</v>
      </c>
      <c r="AD128" s="2">
        <f>Tool!F33</f>
        <v>0</v>
      </c>
      <c r="AE128" s="2" t="s">
        <v>204</v>
      </c>
      <c r="AF128" s="2">
        <f>_xlfn.IFNA(VLOOKUP(AD128,$A$41:$B$44,2,FALSE),0)</f>
        <v>0</v>
      </c>
      <c r="AG128" s="93">
        <f>HLOOKUP(AE128,$U$122:$U$127,AF128+2,FALSE)</f>
        <v>1</v>
      </c>
    </row>
    <row r="129" spans="1:33" x14ac:dyDescent="0.3">
      <c r="A129" s="2" t="s">
        <v>74</v>
      </c>
      <c r="D129" s="184" t="e">
        <f>0.34*D146</f>
        <v>#N/A</v>
      </c>
      <c r="F129" s="3"/>
      <c r="G129" s="3"/>
      <c r="H129" s="29"/>
      <c r="K129" s="48" t="str">
        <f>Tool!B34</f>
        <v>Fenster 2</v>
      </c>
      <c r="L129" s="86">
        <f>Tool!C34</f>
        <v>0</v>
      </c>
      <c r="M129" s="86" t="s">
        <v>179</v>
      </c>
      <c r="N129" s="86">
        <f>Tool!D34</f>
        <v>0</v>
      </c>
      <c r="O129" s="9">
        <f>L129*N129</f>
        <v>0</v>
      </c>
      <c r="P129" s="4" t="s">
        <v>66</v>
      </c>
      <c r="Q129" s="87">
        <f>_xlfn.IFNA(VLOOKUP(D42,$A$41:$B$44,2,FALSE),0)</f>
        <v>0</v>
      </c>
      <c r="R129" s="4">
        <f>_xlfn.IFNA(VLOOKUP(D42,$K$124:$R$127,8,FALSE),0)</f>
        <v>0</v>
      </c>
      <c r="S129" s="72">
        <f t="shared" ref="S129:S131" si="17">_xlfn.IFNA(VLOOKUP(R129,$A$46:$B$49,2,FALSE),0)</f>
        <v>0</v>
      </c>
      <c r="T129" s="10">
        <f t="shared" ref="T129:T131" si="18">O129</f>
        <v>0</v>
      </c>
      <c r="U129" s="46">
        <f t="shared" ref="U129:U131" si="19">AG129</f>
        <v>1</v>
      </c>
      <c r="V129" s="86">
        <f>_xlfn.IFNA(VLOOKUP($D42,$K$124:$V$127,12,FALSE),0)</f>
        <v>0</v>
      </c>
      <c r="W129" s="8">
        <f t="shared" si="5"/>
        <v>0</v>
      </c>
      <c r="X129" s="86">
        <f>Tool!E34</f>
        <v>0</v>
      </c>
      <c r="Y129" s="46">
        <f t="shared" si="6"/>
        <v>0</v>
      </c>
      <c r="Z129" s="9">
        <v>0</v>
      </c>
      <c r="AA129" s="9">
        <f t="shared" si="8"/>
        <v>0</v>
      </c>
      <c r="AB129" s="79">
        <f t="shared" si="16"/>
        <v>0</v>
      </c>
      <c r="AC129" s="88">
        <f t="shared" si="9"/>
        <v>0</v>
      </c>
      <c r="AD129" s="2">
        <f>Tool!F34</f>
        <v>0</v>
      </c>
      <c r="AE129" s="2" t="s">
        <v>204</v>
      </c>
      <c r="AF129" s="2">
        <f>_xlfn.IFNA(VLOOKUP(AD129,$A$41:$B$44,2,FALSE),0)</f>
        <v>0</v>
      </c>
      <c r="AG129" s="93">
        <f t="shared" ref="AG129:AG131" si="20">HLOOKUP(AE129,$U$122:$U$127,AF129+2,FALSE)</f>
        <v>1</v>
      </c>
    </row>
    <row r="130" spans="1:33" x14ac:dyDescent="0.3">
      <c r="A130" s="2" t="s">
        <v>82</v>
      </c>
      <c r="D130" s="184" t="e">
        <f>IF(OR($B$13=3,$B$13=4),D132,D131)</f>
        <v>#N/A</v>
      </c>
      <c r="E130" s="37" t="s">
        <v>203</v>
      </c>
      <c r="F130" s="3"/>
      <c r="G130" s="3"/>
      <c r="H130" s="29"/>
      <c r="K130" s="48" t="str">
        <f>Tool!B35</f>
        <v>Tür 1</v>
      </c>
      <c r="L130" s="86">
        <f>Tool!C35</f>
        <v>0</v>
      </c>
      <c r="M130" s="86" t="s">
        <v>179</v>
      </c>
      <c r="N130" s="86">
        <f>Tool!D35</f>
        <v>0</v>
      </c>
      <c r="O130" s="9">
        <f>L130*N130</f>
        <v>0</v>
      </c>
      <c r="P130" s="4" t="s">
        <v>66</v>
      </c>
      <c r="Q130" s="87">
        <f>_xlfn.IFNA(VLOOKUP(D43,$A$41:$B$44,2,FALSE),0)</f>
        <v>0</v>
      </c>
      <c r="R130" s="4">
        <f>_xlfn.IFNA(VLOOKUP(D43,$K$124:$R$127,8,FALSE),0)</f>
        <v>0</v>
      </c>
      <c r="S130" s="72">
        <f t="shared" si="17"/>
        <v>0</v>
      </c>
      <c r="T130" s="10">
        <f t="shared" si="18"/>
        <v>0</v>
      </c>
      <c r="U130" s="46">
        <f t="shared" si="19"/>
        <v>1</v>
      </c>
      <c r="V130" s="86">
        <f>_xlfn.IFNA(VLOOKUP($D43,$K$124:$V$127,12,FALSE),0)</f>
        <v>0</v>
      </c>
      <c r="W130" s="8">
        <f t="shared" si="5"/>
        <v>0</v>
      </c>
      <c r="X130" s="86">
        <f>Tool!E35</f>
        <v>0</v>
      </c>
      <c r="Y130" s="46">
        <f t="shared" si="6"/>
        <v>0</v>
      </c>
      <c r="Z130" s="9">
        <v>0</v>
      </c>
      <c r="AA130" s="9">
        <f t="shared" si="8"/>
        <v>0</v>
      </c>
      <c r="AB130" s="79">
        <f t="shared" si="16"/>
        <v>0</v>
      </c>
      <c r="AC130" s="88">
        <f t="shared" si="9"/>
        <v>0</v>
      </c>
      <c r="AD130" s="2">
        <f>Tool!F35</f>
        <v>0</v>
      </c>
      <c r="AE130" s="2" t="s">
        <v>204</v>
      </c>
      <c r="AF130" s="2">
        <f>_xlfn.IFNA(VLOOKUP(AD130,$A$41:$B$44,2,FALSE),0)</f>
        <v>0</v>
      </c>
      <c r="AG130" s="93">
        <f t="shared" si="20"/>
        <v>1</v>
      </c>
    </row>
    <row r="131" spans="1:33" x14ac:dyDescent="0.3">
      <c r="A131" s="2" t="s">
        <v>75</v>
      </c>
      <c r="D131" s="184">
        <f>$D$134*$D$135</f>
        <v>0</v>
      </c>
      <c r="E131" s="3" t="s">
        <v>241</v>
      </c>
      <c r="F131" s="3"/>
      <c r="G131" s="3"/>
      <c r="H131" s="29"/>
      <c r="K131" s="48" t="str">
        <f>Tool!B36</f>
        <v>Tür 2</v>
      </c>
      <c r="L131" s="86">
        <f>Tool!C36</f>
        <v>0</v>
      </c>
      <c r="M131" s="86" t="s">
        <v>179</v>
      </c>
      <c r="N131" s="86">
        <f>Tool!D36</f>
        <v>0</v>
      </c>
      <c r="O131" s="9">
        <f>L131*N131</f>
        <v>0</v>
      </c>
      <c r="P131" s="4" t="s">
        <v>66</v>
      </c>
      <c r="Q131" s="87">
        <f>_xlfn.IFNA(VLOOKUP(D44,$A$41:$B$44,2,FALSE),0)</f>
        <v>0</v>
      </c>
      <c r="R131" s="4">
        <f>_xlfn.IFNA(VLOOKUP(D44,$K$124:$R$127,8,FALSE),0)</f>
        <v>0</v>
      </c>
      <c r="S131" s="72">
        <f t="shared" si="17"/>
        <v>0</v>
      </c>
      <c r="T131" s="10">
        <f t="shared" si="18"/>
        <v>0</v>
      </c>
      <c r="U131" s="46">
        <f t="shared" si="19"/>
        <v>1</v>
      </c>
      <c r="V131" s="86">
        <f>_xlfn.IFNA(VLOOKUP($D44,$K$124:$V$127,12,FALSE),0)</f>
        <v>0</v>
      </c>
      <c r="W131" s="8">
        <f t="shared" si="5"/>
        <v>0</v>
      </c>
      <c r="X131" s="86">
        <f>Tool!E36</f>
        <v>0</v>
      </c>
      <c r="Y131" s="46">
        <f t="shared" si="6"/>
        <v>0</v>
      </c>
      <c r="Z131" s="9">
        <v>0</v>
      </c>
      <c r="AA131" s="9">
        <f t="shared" si="8"/>
        <v>0</v>
      </c>
      <c r="AB131" s="79">
        <f t="shared" si="16"/>
        <v>0</v>
      </c>
      <c r="AC131" s="88">
        <f t="shared" si="9"/>
        <v>0</v>
      </c>
      <c r="AD131" s="2">
        <f>Tool!F36</f>
        <v>0</v>
      </c>
      <c r="AE131" s="2" t="s">
        <v>204</v>
      </c>
      <c r="AF131" s="2">
        <f>_xlfn.IFNA(VLOOKUP(AD131,$A$41:$B$44,2,FALSE),0)</f>
        <v>0</v>
      </c>
      <c r="AG131" s="93">
        <f t="shared" si="20"/>
        <v>1</v>
      </c>
    </row>
    <row r="132" spans="1:33" x14ac:dyDescent="0.3">
      <c r="A132" s="2" t="s">
        <v>81</v>
      </c>
      <c r="D132" s="184" t="e">
        <f>D134*D135*D139</f>
        <v>#DIV/0!</v>
      </c>
      <c r="F132" s="3"/>
      <c r="G132" s="3"/>
      <c r="H132" s="29"/>
      <c r="K132" s="47" t="s">
        <v>51</v>
      </c>
      <c r="L132" s="86">
        <f>Tool!$I$52</f>
        <v>0</v>
      </c>
      <c r="M132" s="86" t="s">
        <v>179</v>
      </c>
      <c r="N132" s="86">
        <f>Tool!$I$53</f>
        <v>0</v>
      </c>
      <c r="O132" s="9">
        <f>L132*N132</f>
        <v>0</v>
      </c>
      <c r="P132" s="4" t="s">
        <v>66</v>
      </c>
      <c r="Q132" s="54" t="s">
        <v>66</v>
      </c>
      <c r="R132" s="4">
        <f>D54</f>
        <v>0</v>
      </c>
      <c r="S132" s="72">
        <f>_xlfn.IFNA(VLOOKUP(D54,B54:C56,2,FALSE),0)</f>
        <v>0</v>
      </c>
      <c r="T132" s="10">
        <f>O132</f>
        <v>0</v>
      </c>
      <c r="U132" s="9">
        <f>IF(S132=3,($D$136-$V$132)/($D$136-$D$137),1)</f>
        <v>1</v>
      </c>
      <c r="V132" s="86">
        <f>IF($S$132=1,$D$137,Tool!I50)</f>
        <v>0</v>
      </c>
      <c r="W132" s="8">
        <f t="shared" si="5"/>
        <v>0</v>
      </c>
      <c r="X132" s="86">
        <f>Tool!J49</f>
        <v>0</v>
      </c>
      <c r="Y132" s="46">
        <f t="shared" si="6"/>
        <v>0</v>
      </c>
      <c r="Z132" s="9">
        <v>0</v>
      </c>
      <c r="AA132" s="9">
        <f t="shared" si="8"/>
        <v>0</v>
      </c>
      <c r="AB132" s="79">
        <f t="shared" si="16"/>
        <v>0</v>
      </c>
      <c r="AC132" s="88">
        <f t="shared" si="9"/>
        <v>0</v>
      </c>
    </row>
    <row r="133" spans="1:33" x14ac:dyDescent="0.3">
      <c r="A133" s="2" t="s">
        <v>198</v>
      </c>
      <c r="D133" s="53">
        <f>Tool!I54</f>
        <v>0</v>
      </c>
      <c r="G133" s="29"/>
      <c r="H133" s="29"/>
      <c r="K133" s="47" t="s">
        <v>52</v>
      </c>
      <c r="L133" s="86">
        <f>Tool!$I$52</f>
        <v>0</v>
      </c>
      <c r="M133" s="86" t="s">
        <v>179</v>
      </c>
      <c r="N133" s="86">
        <f>Tool!$I$53</f>
        <v>0</v>
      </c>
      <c r="O133" s="9">
        <f t="shared" ref="O133" si="21">L133*N133</f>
        <v>0</v>
      </c>
      <c r="P133" s="4" t="s">
        <v>66</v>
      </c>
      <c r="Q133" s="4" t="s">
        <v>66</v>
      </c>
      <c r="R133" s="4">
        <f>D51</f>
        <v>0</v>
      </c>
      <c r="S133" s="72">
        <f>_xlfn.IFNA(VLOOKUP(D51,B51:C53,2,FALSE),0)</f>
        <v>0</v>
      </c>
      <c r="T133" s="10">
        <f>O133</f>
        <v>0</v>
      </c>
      <c r="U133" s="9">
        <f>IF(S133=3,($D$136-$V$133)/($D$136-$D$137),1)</f>
        <v>1</v>
      </c>
      <c r="V133" s="86">
        <f>Tool!I47</f>
        <v>0</v>
      </c>
      <c r="W133" s="8">
        <f t="shared" si="5"/>
        <v>0</v>
      </c>
      <c r="X133" s="86">
        <f>Tool!J46</f>
        <v>0</v>
      </c>
      <c r="Y133" s="46">
        <f t="shared" si="6"/>
        <v>0</v>
      </c>
      <c r="Z133" s="9">
        <f>IF(S133=1,$B$85,0)</f>
        <v>0</v>
      </c>
      <c r="AA133" s="9">
        <f>IF(AND(S133=2,W133&gt;4),$B$119,0)</f>
        <v>0</v>
      </c>
      <c r="AB133" s="79">
        <f>IF(Z133&lt;&gt;0,Z133+Y133,IF(S133=2,IF(AA133&lt;&gt;0,X133+Y133+AA133,0),(X133+Y133)*U133))</f>
        <v>0</v>
      </c>
      <c r="AC133" s="88">
        <f>IF(S133=1,AB133,T133*$B$60*AB133)</f>
        <v>0</v>
      </c>
    </row>
    <row r="134" spans="1:33" ht="15" thickBot="1" x14ac:dyDescent="0.4">
      <c r="A134" s="13" t="s">
        <v>199</v>
      </c>
      <c r="D134" s="185">
        <f>D133*O132</f>
        <v>0</v>
      </c>
      <c r="F134" s="3"/>
      <c r="G134" s="3"/>
      <c r="H134" s="29"/>
      <c r="AB134" s="85" t="s">
        <v>196</v>
      </c>
      <c r="AC134" s="82">
        <f>SUM(AC124:AC133)</f>
        <v>0</v>
      </c>
    </row>
    <row r="135" spans="1:33" x14ac:dyDescent="0.3">
      <c r="A135" s="13" t="s">
        <v>76</v>
      </c>
      <c r="D135" s="90">
        <f>Tool!D14</f>
        <v>0</v>
      </c>
      <c r="F135" s="3"/>
      <c r="G135" s="3"/>
      <c r="H135" s="29"/>
    </row>
    <row r="136" spans="1:33" ht="14.5" x14ac:dyDescent="0.35">
      <c r="A136" s="13" t="s">
        <v>80</v>
      </c>
      <c r="D136" s="90">
        <f>Tool!D13</f>
        <v>0</v>
      </c>
      <c r="F136" s="3"/>
      <c r="G136" s="3"/>
      <c r="H136" s="29"/>
    </row>
    <row r="137" spans="1:33" ht="14.5" x14ac:dyDescent="0.35">
      <c r="A137" s="13" t="s">
        <v>78</v>
      </c>
      <c r="D137" s="90">
        <f>Tool!D10</f>
        <v>0</v>
      </c>
      <c r="F137" s="3"/>
      <c r="G137" s="3"/>
      <c r="H137" s="29"/>
      <c r="S137" s="3" t="s">
        <v>239</v>
      </c>
    </row>
    <row r="138" spans="1:33" ht="14.5" x14ac:dyDescent="0.35">
      <c r="A138" s="13" t="s">
        <v>79</v>
      </c>
      <c r="D138" s="91">
        <f>MIN(AD124:AD127)</f>
        <v>100</v>
      </c>
      <c r="E138" s="2" t="s">
        <v>124</v>
      </c>
      <c r="F138" s="3"/>
      <c r="G138" s="3"/>
      <c r="H138" s="29"/>
    </row>
    <row r="139" spans="1:33" x14ac:dyDescent="0.3">
      <c r="A139" s="2" t="s">
        <v>77</v>
      </c>
      <c r="D139" s="28" t="e">
        <f>(D136-D138)/(D136-D137)</f>
        <v>#DIV/0!</v>
      </c>
      <c r="F139" s="3"/>
      <c r="G139" s="3"/>
      <c r="H139" s="29"/>
    </row>
    <row r="140" spans="1:33" x14ac:dyDescent="0.3">
      <c r="F140" s="3"/>
      <c r="G140" s="3"/>
      <c r="H140" s="29"/>
    </row>
    <row r="141" spans="1:33" x14ac:dyDescent="0.3">
      <c r="A141" s="2" t="s">
        <v>240</v>
      </c>
      <c r="D141" s="184">
        <f>IF(OR(S124=1,S125=1,S126=1,S127=1),D145,0)</f>
        <v>0</v>
      </c>
      <c r="E141" s="31" t="s">
        <v>245</v>
      </c>
      <c r="F141" s="3"/>
      <c r="G141" s="3"/>
      <c r="H141" s="29"/>
    </row>
    <row r="142" spans="1:33" x14ac:dyDescent="0.3">
      <c r="A142" s="2" t="s">
        <v>242</v>
      </c>
      <c r="D142" s="243" t="e">
        <f>IF(M151=1,B154,H152)</f>
        <v>#N/A</v>
      </c>
      <c r="F142" s="3"/>
      <c r="G142" s="3"/>
      <c r="H142" s="29"/>
    </row>
    <row r="143" spans="1:33" x14ac:dyDescent="0.3">
      <c r="A143" s="2" t="s">
        <v>243</v>
      </c>
      <c r="D143" s="184" t="e">
        <f>E157</f>
        <v>#N/A</v>
      </c>
      <c r="F143" s="3"/>
      <c r="G143" s="3"/>
      <c r="H143" s="29"/>
    </row>
    <row r="144" spans="1:33" x14ac:dyDescent="0.3">
      <c r="A144" s="2" t="s">
        <v>244</v>
      </c>
      <c r="D144" s="184" t="str">
        <f>C167</f>
        <v>#NV</v>
      </c>
      <c r="F144" s="3"/>
      <c r="G144" s="3"/>
      <c r="H144" s="29"/>
    </row>
    <row r="145" spans="1:13" x14ac:dyDescent="0.3">
      <c r="A145" s="2" t="s">
        <v>264</v>
      </c>
      <c r="D145" s="184" t="e">
        <f>2*$D$134*D142*D143*D144</f>
        <v>#N/A</v>
      </c>
      <c r="F145" s="3"/>
      <c r="G145" s="3"/>
      <c r="H145" s="29"/>
    </row>
    <row r="146" spans="1:13" x14ac:dyDescent="0.3">
      <c r="A146" s="2" t="s">
        <v>265</v>
      </c>
      <c r="D146" s="28" t="e">
        <f>MAX(D141,D130)</f>
        <v>#N/A</v>
      </c>
      <c r="F146" s="3"/>
      <c r="G146" s="3"/>
      <c r="H146" s="29"/>
    </row>
    <row r="147" spans="1:13" x14ac:dyDescent="0.3">
      <c r="F147" s="3"/>
      <c r="G147" s="3"/>
      <c r="H147" s="29"/>
    </row>
    <row r="148" spans="1:13" x14ac:dyDescent="0.3">
      <c r="D148" s="184"/>
      <c r="F148" s="3"/>
      <c r="G148" s="3"/>
      <c r="H148" s="29"/>
    </row>
    <row r="149" spans="1:13" x14ac:dyDescent="0.3">
      <c r="C149" s="2" t="s">
        <v>246</v>
      </c>
      <c r="F149" s="3"/>
      <c r="G149" s="3"/>
      <c r="H149" s="29"/>
    </row>
    <row r="150" spans="1:13" ht="98" x14ac:dyDescent="0.3">
      <c r="A150" s="182" t="s">
        <v>249</v>
      </c>
      <c r="B150" s="4"/>
      <c r="C150" s="179" t="s">
        <v>251</v>
      </c>
      <c r="D150" s="179" t="s">
        <v>247</v>
      </c>
      <c r="E150" s="179" t="s">
        <v>248</v>
      </c>
      <c r="F150" s="3"/>
      <c r="G150" s="3"/>
      <c r="H150" s="29"/>
      <c r="L150" s="2" t="s">
        <v>270</v>
      </c>
    </row>
    <row r="151" spans="1:13" x14ac:dyDescent="0.3">
      <c r="A151" s="2" t="s">
        <v>261</v>
      </c>
      <c r="B151" s="4">
        <v>1</v>
      </c>
      <c r="C151" s="4">
        <v>3</v>
      </c>
      <c r="D151" s="4">
        <v>6</v>
      </c>
      <c r="E151" s="4">
        <v>9</v>
      </c>
      <c r="F151" s="31" t="s">
        <v>40</v>
      </c>
      <c r="G151" s="181">
        <f>Tool!D19</f>
        <v>0</v>
      </c>
      <c r="H151" s="183" t="e">
        <f>VLOOKUP(G151,A151:B152,2,FALSE)</f>
        <v>#N/A</v>
      </c>
      <c r="J151" s="2" t="s">
        <v>268</v>
      </c>
      <c r="K151" s="2">
        <v>1</v>
      </c>
      <c r="L151" s="119">
        <f>Tool!D16</f>
        <v>0</v>
      </c>
      <c r="M151" s="2" t="e">
        <f>VLOOKUP(L151,J151:K152,2,FALSE)</f>
        <v>#N/A</v>
      </c>
    </row>
    <row r="152" spans="1:13" x14ac:dyDescent="0.3">
      <c r="A152" s="2" t="s">
        <v>262</v>
      </c>
      <c r="B152" s="4">
        <v>2</v>
      </c>
      <c r="C152" s="4">
        <v>2</v>
      </c>
      <c r="D152" s="4">
        <v>4</v>
      </c>
      <c r="E152" s="4">
        <v>6</v>
      </c>
      <c r="F152" s="3"/>
      <c r="G152" s="181">
        <f>Tool!D18</f>
        <v>0</v>
      </c>
      <c r="H152" s="183" t="e">
        <f>HLOOKUP(G152,C150:E152,H151+1,FALSE)</f>
        <v>#N/A</v>
      </c>
      <c r="J152" s="2" t="s">
        <v>269</v>
      </c>
      <c r="K152" s="2">
        <v>2</v>
      </c>
    </row>
    <row r="153" spans="1:13" x14ac:dyDescent="0.3">
      <c r="A153" s="2" t="s">
        <v>38</v>
      </c>
      <c r="F153" s="3"/>
      <c r="G153" s="3"/>
      <c r="H153" s="29"/>
    </row>
    <row r="154" spans="1:13" x14ac:dyDescent="0.3">
      <c r="A154" s="2" t="s">
        <v>250</v>
      </c>
      <c r="B154" s="2">
        <f>Tool!D17</f>
        <v>0</v>
      </c>
      <c r="F154" s="3"/>
      <c r="G154" s="3"/>
      <c r="H154" s="29"/>
      <c r="L154" s="2" t="s">
        <v>273</v>
      </c>
      <c r="M154" s="2" t="e">
        <f>VLOOKUP(L155,J151:K152,2,FALSE)</f>
        <v>#N/A</v>
      </c>
    </row>
    <row r="155" spans="1:13" x14ac:dyDescent="0.3">
      <c r="F155" s="3"/>
      <c r="G155" s="3"/>
      <c r="H155" s="29"/>
      <c r="L155" s="2">
        <f>Tool!D23</f>
        <v>0</v>
      </c>
    </row>
    <row r="156" spans="1:13" x14ac:dyDescent="0.3">
      <c r="A156" s="2" t="s">
        <v>252</v>
      </c>
      <c r="F156" s="3"/>
      <c r="G156" s="3"/>
      <c r="H156" s="29"/>
    </row>
    <row r="157" spans="1:13" x14ac:dyDescent="0.3">
      <c r="A157" s="4" t="s">
        <v>253</v>
      </c>
      <c r="B157" s="4" t="s">
        <v>243</v>
      </c>
      <c r="C157" s="2" t="s">
        <v>38</v>
      </c>
      <c r="D157" s="181">
        <f>Tool!D20</f>
        <v>0</v>
      </c>
      <c r="E157" s="2" t="e">
        <f>VLOOKUP(D157,A158:B160,2,FALSE)</f>
        <v>#N/A</v>
      </c>
      <c r="F157" s="3"/>
      <c r="G157" s="3"/>
      <c r="H157" s="29"/>
    </row>
    <row r="158" spans="1:13" x14ac:dyDescent="0.3">
      <c r="A158" s="4" t="s">
        <v>254</v>
      </c>
      <c r="B158" s="4">
        <v>0.05</v>
      </c>
      <c r="F158" s="3"/>
      <c r="G158" s="3"/>
      <c r="H158" s="29"/>
    </row>
    <row r="159" spans="1:13" x14ac:dyDescent="0.3">
      <c r="A159" s="4" t="s">
        <v>350</v>
      </c>
      <c r="B159" s="4">
        <v>0.03</v>
      </c>
      <c r="F159" s="3"/>
      <c r="G159" s="3"/>
      <c r="H159" s="29"/>
    </row>
    <row r="160" spans="1:13" x14ac:dyDescent="0.3">
      <c r="A160" s="4" t="s">
        <v>255</v>
      </c>
      <c r="B160" s="4">
        <v>0.02</v>
      </c>
      <c r="F160" s="3"/>
      <c r="G160" s="3"/>
      <c r="H160" s="29"/>
    </row>
    <row r="161" spans="1:13" x14ac:dyDescent="0.3">
      <c r="F161" s="3"/>
      <c r="G161" s="3"/>
      <c r="H161" s="29"/>
    </row>
    <row r="162" spans="1:13" x14ac:dyDescent="0.3">
      <c r="A162" s="2" t="s">
        <v>256</v>
      </c>
      <c r="F162" s="3"/>
      <c r="G162" s="3"/>
      <c r="H162" s="29"/>
    </row>
    <row r="163" spans="1:13" x14ac:dyDescent="0.3">
      <c r="A163" s="2" t="s">
        <v>257</v>
      </c>
      <c r="B163" s="2">
        <v>1</v>
      </c>
      <c r="F163" s="3"/>
      <c r="G163" s="3"/>
      <c r="H163" s="29"/>
    </row>
    <row r="164" spans="1:13" x14ac:dyDescent="0.3">
      <c r="A164" s="2" t="s">
        <v>258</v>
      </c>
      <c r="B164" s="93">
        <f>(B165/10)^(4/9)</f>
        <v>0</v>
      </c>
      <c r="F164" s="3"/>
      <c r="G164" s="3"/>
      <c r="H164" s="29"/>
    </row>
    <row r="165" spans="1:13" x14ac:dyDescent="0.3">
      <c r="A165" s="2" t="s">
        <v>259</v>
      </c>
      <c r="B165" s="93">
        <f>B166</f>
        <v>0</v>
      </c>
      <c r="C165" s="2" t="s">
        <v>260</v>
      </c>
      <c r="F165" s="3"/>
      <c r="G165" s="3"/>
      <c r="H165" s="29"/>
    </row>
    <row r="166" spans="1:13" x14ac:dyDescent="0.3">
      <c r="A166" s="2" t="s">
        <v>38</v>
      </c>
      <c r="B166" s="93">
        <f>Tool!D21</f>
        <v>0</v>
      </c>
      <c r="F166" s="3"/>
      <c r="G166" s="3"/>
      <c r="H166" s="29"/>
    </row>
    <row r="167" spans="1:13" x14ac:dyDescent="0.3">
      <c r="A167" s="2" t="s">
        <v>263</v>
      </c>
      <c r="B167" s="93">
        <f>IF(B166&gt;10,B164,B163)</f>
        <v>1</v>
      </c>
      <c r="C167" s="244" t="str">
        <f>IF(B166&gt;0,B167,"#NV")</f>
        <v>#NV</v>
      </c>
      <c r="F167" s="3"/>
      <c r="G167" s="3"/>
      <c r="H167" s="29"/>
    </row>
    <row r="168" spans="1:13" x14ac:dyDescent="0.3">
      <c r="F168" s="3"/>
      <c r="G168" s="3"/>
      <c r="H168" s="29"/>
    </row>
    <row r="169" spans="1:13" s="107" customFormat="1" x14ac:dyDescent="0.3">
      <c r="A169" s="33" t="s">
        <v>83</v>
      </c>
      <c r="B169" s="31" t="s">
        <v>125</v>
      </c>
      <c r="C169" s="31"/>
      <c r="F169" s="108"/>
      <c r="G169" s="109" t="s">
        <v>59</v>
      </c>
      <c r="H169" s="109" t="s">
        <v>60</v>
      </c>
      <c r="I169" s="109" t="s">
        <v>61</v>
      </c>
      <c r="J169" s="109" t="s">
        <v>62</v>
      </c>
      <c r="K169" s="109" t="s">
        <v>63</v>
      </c>
      <c r="L169" s="109" t="s">
        <v>64</v>
      </c>
      <c r="M169" s="110"/>
    </row>
    <row r="170" spans="1:13" s="107" customFormat="1" x14ac:dyDescent="0.3">
      <c r="A170" s="31" t="s">
        <v>58</v>
      </c>
      <c r="B170" s="32" t="s">
        <v>228</v>
      </c>
      <c r="C170" s="31">
        <v>2</v>
      </c>
      <c r="F170" s="111">
        <v>12</v>
      </c>
      <c r="G170" s="112">
        <f>COUNTIF('4030'!$D$5:$AB$23,"&gt;="&amp;Berechnungen!$B$178)</f>
        <v>475</v>
      </c>
      <c r="H170" s="112">
        <f>COUNTIF('4035'!D5:AC23,"&gt;="&amp;Berechnungen!$B$178)</f>
        <v>475</v>
      </c>
      <c r="I170" s="112">
        <f>COUNTIF('4535'!D5:AB23,"&gt;="&amp;Berechnungen!$B$178)</f>
        <v>475</v>
      </c>
      <c r="J170" s="112">
        <f>COUNTIF('4540'!D5:AB23,"&gt;="&amp;Berechnungen!$B$178)</f>
        <v>475</v>
      </c>
      <c r="K170" s="112">
        <f>COUNTIF('5040'!D5:AB23,"&gt;="&amp;Berechnungen!$B$178)</f>
        <v>475</v>
      </c>
      <c r="L170" s="112">
        <f>COUNTIF('5045'!D5:AB23,"&gt;="&amp;Berechnungen!$B$178)</f>
        <v>475</v>
      </c>
    </row>
    <row r="171" spans="1:13" s="107" customFormat="1" x14ac:dyDescent="0.3">
      <c r="A171" s="31"/>
      <c r="B171" s="32" t="s">
        <v>229</v>
      </c>
      <c r="C171" s="31">
        <v>3</v>
      </c>
      <c r="F171" s="111">
        <v>18</v>
      </c>
      <c r="G171" s="112">
        <f>COUNTIF('4030'!D24:AB42,"&gt;="&amp;Berechnungen!$B$178)</f>
        <v>475</v>
      </c>
      <c r="H171" s="112">
        <f>COUNTIF('4035'!E24:AC42,"&gt;="&amp;Berechnungen!$B$178)</f>
        <v>456</v>
      </c>
      <c r="I171" s="112">
        <f>COUNTIF('4535'!D24:AB42,"&gt;="&amp;Berechnungen!$B$178)</f>
        <v>475</v>
      </c>
      <c r="J171" s="112">
        <f>COUNTIF('4540'!D24:AB42,"&gt;="&amp;Berechnungen!$B$178)</f>
        <v>475</v>
      </c>
      <c r="K171" s="112">
        <f>COUNTIF('5040'!D24:AB42,"&gt;="&amp;Berechnungen!$B$178)</f>
        <v>475</v>
      </c>
      <c r="L171" s="112">
        <f>COUNTIF('5045'!D24:AB42,"&gt;="&amp;Berechnungen!$B$178)</f>
        <v>475</v>
      </c>
    </row>
    <row r="172" spans="1:13" s="107" customFormat="1" x14ac:dyDescent="0.3">
      <c r="A172" s="31"/>
      <c r="B172" s="32" t="s">
        <v>230</v>
      </c>
      <c r="C172" s="31">
        <v>4</v>
      </c>
      <c r="F172" s="111">
        <v>20</v>
      </c>
      <c r="G172" s="112">
        <f>COUNTIF('4030'!D43:AB61,"&gt;="&amp;Berechnungen!$B$178)</f>
        <v>475</v>
      </c>
      <c r="H172" s="112">
        <f>COUNTIF('4035'!D43:AB61,"&gt;="&amp;Berechnungen!$B$178)</f>
        <v>475</v>
      </c>
      <c r="I172" s="112">
        <f>COUNTIF('4535'!D43:AB61,"&gt;="&amp;Berechnungen!$B$178)</f>
        <v>475</v>
      </c>
      <c r="J172" s="112">
        <f>COUNTIF('4540'!D43:AB61,"&gt;="&amp;Berechnungen!$B$178)</f>
        <v>475</v>
      </c>
      <c r="K172" s="112">
        <f>COUNTIF('5040'!D43:AB61,"&gt;="&amp;Berechnungen!$B$178)</f>
        <v>475</v>
      </c>
      <c r="L172" s="112">
        <f>COUNTIF('5045'!D43:AB61,"&gt;="&amp;Berechnungen!$B$178)</f>
        <v>475</v>
      </c>
    </row>
    <row r="173" spans="1:13" s="107" customFormat="1" x14ac:dyDescent="0.3">
      <c r="A173" s="31"/>
      <c r="B173" s="32" t="s">
        <v>231</v>
      </c>
      <c r="C173" s="31">
        <v>5</v>
      </c>
      <c r="F173" s="111">
        <v>22</v>
      </c>
      <c r="G173" s="112">
        <f>COUNTIF('4030'!D62:AB80,"&gt;="&amp;Berechnungen!$B$178)</f>
        <v>475</v>
      </c>
      <c r="H173" s="112">
        <f>COUNTIF('4035'!D62:AB80,"&gt;="&amp;Berechnungen!$B$178)</f>
        <v>475</v>
      </c>
      <c r="I173" s="112">
        <f>COUNTIF('4535'!D62:AB80,"&gt;="&amp;Berechnungen!$B$178)</f>
        <v>475</v>
      </c>
      <c r="J173" s="112">
        <f>COUNTIF('4540'!D62:AB80,"&gt;="&amp;Berechnungen!$B$178)</f>
        <v>475</v>
      </c>
      <c r="K173" s="112">
        <f>COUNTIF('5040'!D62:AB80,"&gt;="&amp;Berechnungen!$B$178)</f>
        <v>475</v>
      </c>
      <c r="L173" s="112">
        <f>COUNTIF('5045'!D62:AB80,"&gt;="&amp;Berechnungen!$B$178)</f>
        <v>475</v>
      </c>
    </row>
    <row r="174" spans="1:13" s="107" customFormat="1" x14ac:dyDescent="0.3">
      <c r="A174" s="31"/>
      <c r="B174" s="32" t="s">
        <v>232</v>
      </c>
      <c r="C174" s="31">
        <v>6</v>
      </c>
      <c r="F174" s="111">
        <v>24</v>
      </c>
      <c r="G174" s="112">
        <f>COUNTIF('4030'!D81:AB99,"&gt;="&amp;Berechnungen!$B$178)</f>
        <v>475</v>
      </c>
      <c r="H174" s="112">
        <f>COUNTIF('4035'!D81:AB99,"&gt;="&amp;Berechnungen!$B$178)</f>
        <v>475</v>
      </c>
      <c r="I174" s="112">
        <f>COUNTIF('4535'!D81:AB99,"&gt;="&amp;Berechnungen!$B$178)</f>
        <v>475</v>
      </c>
      <c r="J174" s="112">
        <f>COUNTIF('4540'!D81:AB99,"&gt;="&amp;Berechnungen!$B$178)</f>
        <v>475</v>
      </c>
      <c r="K174" s="112">
        <f>COUNTIF('5040'!D81:AB99,"&gt;="&amp;Berechnungen!$B$178)</f>
        <v>475</v>
      </c>
      <c r="L174" s="112">
        <f>COUNTIF('5045'!D81:AB99,"&gt;="&amp;Berechnungen!$B$178)</f>
        <v>475</v>
      </c>
    </row>
    <row r="175" spans="1:13" s="107" customFormat="1" x14ac:dyDescent="0.3">
      <c r="A175" s="31"/>
      <c r="B175" s="32" t="s">
        <v>233</v>
      </c>
      <c r="C175" s="31">
        <v>7</v>
      </c>
    </row>
    <row r="176" spans="1:13" s="107" customFormat="1" x14ac:dyDescent="0.3">
      <c r="A176" s="31" t="s">
        <v>71</v>
      </c>
      <c r="B176" s="58">
        <f>Tool!D75</f>
        <v>0</v>
      </c>
      <c r="C176" s="62" t="e">
        <f>VLOOKUP(B176,B170:C175,2,FALSE)</f>
        <v>#N/A</v>
      </c>
      <c r="G176" s="113" t="e">
        <f>VLOOKUP($B$29,F170:L174,$C$176,FALSE)</f>
        <v>#N/A</v>
      </c>
    </row>
    <row r="178" spans="1:14" x14ac:dyDescent="0.3">
      <c r="A178" s="104" t="s">
        <v>67</v>
      </c>
      <c r="B178" s="105">
        <f>$D$125+$D$128</f>
        <v>0</v>
      </c>
      <c r="C178" s="2" t="s">
        <v>20</v>
      </c>
    </row>
    <row r="180" spans="1:14" x14ac:dyDescent="0.3">
      <c r="B180" s="6"/>
    </row>
    <row r="183" spans="1:14" x14ac:dyDescent="0.3">
      <c r="A183" s="114" t="s">
        <v>201</v>
      </c>
    </row>
    <row r="184" spans="1:14" x14ac:dyDescent="0.3">
      <c r="A184" s="3"/>
      <c r="B184" s="115" t="str">
        <f>IF($H$215&gt;$B$178,"Der Heizkörper kann die Heizleistung abdecken","Der Heizkörper kann die Heizleistung NICHT abdecken")</f>
        <v>Der Heizkörper kann die Heizleistung NICHT abdecken</v>
      </c>
      <c r="C184" s="116"/>
      <c r="D184" s="115"/>
      <c r="E184" s="115"/>
      <c r="F184" s="115"/>
    </row>
    <row r="185" spans="1:14" x14ac:dyDescent="0.3">
      <c r="E185" s="3" t="s">
        <v>211</v>
      </c>
      <c r="F185" s="2" t="s">
        <v>352</v>
      </c>
      <c r="G185" s="2" t="s">
        <v>356</v>
      </c>
      <c r="H185" s="73" t="s">
        <v>59</v>
      </c>
      <c r="I185" s="73" t="s">
        <v>60</v>
      </c>
      <c r="J185" s="73" t="s">
        <v>61</v>
      </c>
      <c r="K185" s="73" t="s">
        <v>62</v>
      </c>
      <c r="L185" s="73" t="s">
        <v>63</v>
      </c>
      <c r="M185" s="73" t="s">
        <v>64</v>
      </c>
    </row>
    <row r="186" spans="1:14" x14ac:dyDescent="0.3">
      <c r="B186" s="2" t="s">
        <v>357</v>
      </c>
      <c r="C186" s="2" t="s">
        <v>358</v>
      </c>
      <c r="D186" s="2" t="s">
        <v>362</v>
      </c>
      <c r="E186" s="97" t="s">
        <v>212</v>
      </c>
      <c r="G186" s="39">
        <v>12</v>
      </c>
      <c r="H186" s="103" t="e">
        <f t="array" ref="H186">INDEX('4030'!$D$5:$AB$99,MATCH($G186&amp;$B$187,'4030'!$A$5:$A$99&amp;'4030'!$B$5:$B$99,0),MATCH($B$207&amp;$D$214,'4030'!$D$3:$AB$3&amp;'4030'!$D$4:$AB$4,0))</f>
        <v>#N/A</v>
      </c>
      <c r="I186" s="103" t="e">
        <f t="array" ref="I186">INDEX('4035'!$D$5:$AB$99,MATCH($G186&amp;$B$187,'4035'!$A$5:$A$99&amp;'4030'!$B$5:$B$99,0),MATCH($B$207&amp;$D$214,'4035'!$D$3:$AB$3&amp;'4035'!$D$4:$AB$4,0))</f>
        <v>#N/A</v>
      </c>
      <c r="J186" s="103" t="e">
        <f t="array" ref="J186">INDEX('4535'!$D$5:$AB$99,MATCH($G186&amp;$B$187,'4535'!$A$5:$A$99&amp;'4535'!$B$5:$B$99,0),MATCH($B$207&amp;$D$214,'4535'!$D$3:$AB$3&amp;'4535'!$D$4:$AB$4,0))</f>
        <v>#N/A</v>
      </c>
      <c r="K186" s="103" t="e">
        <f t="array" ref="K186">INDEX('4540'!$D$5:$AB$99,MATCH($G186&amp;$B$187,'4540'!$A$5:$A$99&amp;'4540'!$B$5:$B$99,0),MATCH($B$207&amp;$D$214,'4540'!$D$3:$AB$3&amp;'4540'!$D$4:$AB$4,0))</f>
        <v>#N/A</v>
      </c>
      <c r="L186" s="103" t="e">
        <f t="array" ref="L186">INDEX('5040'!$D$5:$AB$99,MATCH($G186&amp;$B$187,'5040'!$A$5:$A$99&amp;'5040'!$B$5:$B$99,0),MATCH($B$207&amp;$D$214,'5040'!$D$3:$AB$3&amp;'5040'!$D$4:$AB$4,0))</f>
        <v>#N/A</v>
      </c>
      <c r="M186" s="103" t="e">
        <f t="array" ref="M186">INDEX('5045'!$D$5:$AB$99,MATCH($G186&amp;$B$187,'5045'!$A$5:$A$99&amp;'5045'!$B$5:$B$99,0),MATCH($B$207&amp;$D$214,'5045'!$D$3:$AB$3&amp;'5045'!$D$4:$AB$4,0))</f>
        <v>#N/A</v>
      </c>
      <c r="N186" s="2" t="s">
        <v>214</v>
      </c>
    </row>
    <row r="187" spans="1:14" x14ac:dyDescent="0.3">
      <c r="A187" s="96" t="s">
        <v>25</v>
      </c>
      <c r="B187" s="53">
        <f>Tool!D81</f>
        <v>0</v>
      </c>
      <c r="C187" s="53">
        <f>Tool!D87</f>
        <v>0</v>
      </c>
      <c r="D187" s="53">
        <f>Tool!D93</f>
        <v>0</v>
      </c>
      <c r="E187" s="97" t="s">
        <v>54</v>
      </c>
      <c r="G187" s="39">
        <v>18</v>
      </c>
      <c r="H187" s="103" t="e">
        <f t="array" ref="H187">INDEX('4030'!$D$5:$AB$99,MATCH($G187&amp;$B$187,'4030'!$A$5:$A$99&amp;'4030'!$B$5:$B$99,0),MATCH($B$207&amp;$D$214,'4030'!$D$3:$AB$3&amp;'4030'!$D$4:$AB$4,0))</f>
        <v>#N/A</v>
      </c>
      <c r="I187" s="103" t="e">
        <f t="array" ref="I187">INDEX('4035'!$D$5:$AB$99,MATCH($G187&amp;$B$187,'4035'!$A$5:$A$99&amp;'4030'!$B$5:$B$99,0),MATCH($B$207&amp;$D$214,'4035'!$D$3:$AB$3&amp;'4035'!$D$4:$AB$4,0))</f>
        <v>#N/A</v>
      </c>
      <c r="J187" s="103" t="e">
        <f t="array" ref="J187">INDEX('4535'!$D$5:$AB$99,MATCH($G187&amp;$B$187,'4535'!$A$5:$A$99&amp;'4535'!$B$5:$B$99,0),MATCH($B$207&amp;$D$214,'4535'!$D$3:$AB$3&amp;'4535'!$D$4:$AB$4,0))</f>
        <v>#N/A</v>
      </c>
      <c r="K187" s="103" t="e">
        <f t="array" ref="K187">INDEX('4540'!$D$5:$AB$99,MATCH($G187&amp;$B$187,'4540'!$A$5:$A$99&amp;'4540'!$B$5:$B$99,0),MATCH($B$207&amp;$D$214,'4540'!$D$3:$AB$3&amp;'4540'!$D$4:$AB$4,0))</f>
        <v>#N/A</v>
      </c>
      <c r="L187" s="103" t="e">
        <f t="array" ref="L187">INDEX('5040'!$D$5:$AB$99,MATCH($G187&amp;$B$187,'5040'!$A$5:$A$99&amp;'5040'!$B$5:$B$99,0),MATCH($B$207&amp;$D$214,'5040'!$D$3:$AB$3&amp;'5040'!$D$4:$AB$4,0))</f>
        <v>#N/A</v>
      </c>
      <c r="M187" s="103" t="e">
        <f t="array" ref="M187">INDEX('5045'!$D$5:$AB$99,MATCH($G187&amp;$B$187,'5045'!$A$5:$A$99&amp;'5045'!$B$5:$B$99,0),MATCH($B$207&amp;$D$214,'5045'!$D$3:$AB$3&amp;'5045'!$D$4:$AB$4,0))</f>
        <v>#N/A</v>
      </c>
    </row>
    <row r="188" spans="1:14" x14ac:dyDescent="0.3">
      <c r="A188" s="168">
        <v>400</v>
      </c>
      <c r="D188" s="3"/>
      <c r="E188" s="3" t="s">
        <v>17</v>
      </c>
      <c r="G188" s="39">
        <v>20</v>
      </c>
      <c r="H188" s="103" t="e">
        <f t="array" ref="H188">INDEX('4030'!$D$5:$AB$99,MATCH($G$188&amp;$B$187,'4030'!$A$5:$A$99&amp;'4030'!$B$5:$B$99,0),MATCH($B$207&amp;$D$214,'4030'!$D$3:$AB$3&amp;'4030'!$D$4:$AB$4,0))</f>
        <v>#N/A</v>
      </c>
      <c r="I188" s="103" t="e">
        <f t="array" ref="I188">INDEX('4035'!$D$5:$AB$99,MATCH($G188&amp;$B$187,'4035'!$A$5:$A$99&amp;'4030'!$B$5:$B$99,0),MATCH($B$207&amp;$D$214,'4035'!$D$3:$AB$3&amp;'4035'!$D$4:$AB$4,0))</f>
        <v>#N/A</v>
      </c>
      <c r="J188" s="103" t="e">
        <f t="array" ref="J188">INDEX('4535'!$D$5:$AB$99,MATCH($G188&amp;$B$187,'4535'!$A$5:$A$99&amp;'4535'!$B$5:$B$99,0),MATCH($B$207&amp;$D$214,'4535'!$D$3:$AB$3&amp;'4535'!$D$4:$AB$4,0))</f>
        <v>#N/A</v>
      </c>
      <c r="K188" s="103" t="e">
        <f t="array" ref="K188">INDEX('4540'!$D$5:$AB$99,MATCH($G188&amp;$B$187,'4540'!$A$5:$A$99&amp;'4540'!$B$5:$B$99,0),MATCH($B$207&amp;$D$214,'4540'!$D$3:$AB$3&amp;'4540'!$D$4:$AB$4,0))</f>
        <v>#N/A</v>
      </c>
      <c r="L188" s="103" t="e">
        <f t="array" ref="L188">INDEX('5040'!$D$5:$AB$99,MATCH($G188&amp;$B$187,'5040'!$A$5:$A$99&amp;'5040'!$B$5:$B$99,0),MATCH($B$207&amp;$D$214,'5040'!$D$3:$AB$3&amp;'5040'!$D$4:$AB$4,0))</f>
        <v>#N/A</v>
      </c>
      <c r="M188" s="103" t="e">
        <f t="array" ref="M188">INDEX('5045'!$D$5:$AB$99,MATCH($G188&amp;$B$187,'5045'!$A$5:$A$99&amp;'5045'!$B$5:$B$99,0),MATCH($B$207&amp;$D$214,'5045'!$D$3:$AB$3&amp;'5045'!$D$4:$AB$4,0))</f>
        <v>#N/A</v>
      </c>
    </row>
    <row r="189" spans="1:14" x14ac:dyDescent="0.3">
      <c r="A189" s="168">
        <v>500</v>
      </c>
      <c r="D189" s="3"/>
      <c r="E189" s="3" t="s">
        <v>16</v>
      </c>
      <c r="G189" s="39">
        <v>22</v>
      </c>
      <c r="H189" s="103" t="e">
        <f t="array" ref="H189">INDEX('4030'!$D$5:$AB$99,MATCH($G$189&amp;$B$187,'4030'!$A$5:$A$99&amp;'4030'!$B$5:$B$99,0),MATCH($B$207&amp;$D$214,'4030'!$D$3:$AB$3&amp;'4030'!$D$4:$AB$4,0))</f>
        <v>#N/A</v>
      </c>
      <c r="I189" s="103" t="e">
        <f t="array" ref="I189">INDEX('4035'!$D$5:$AB$99,MATCH($G189&amp;$B$187,'4035'!$A$5:$A$99&amp;'4030'!$B$5:$B$99,0),MATCH($B$207&amp;$D$214,'4035'!$D$3:$AB$3&amp;'4035'!$D$4:$AB$4,0))</f>
        <v>#N/A</v>
      </c>
      <c r="J189" s="103" t="e">
        <f t="array" ref="J189">INDEX('4535'!$D$5:$AB$99,MATCH($G189&amp;$B$187,'4535'!$A$5:$A$99&amp;'4535'!$B$5:$B$99,0),MATCH($B$207&amp;$D$214,'4535'!$D$3:$AB$3&amp;'4535'!$D$4:$AB$4,0))</f>
        <v>#N/A</v>
      </c>
      <c r="K189" s="103" t="e">
        <f t="array" ref="K189">INDEX('4540'!$D$5:$AB$99,MATCH($G189&amp;$B$187,'4540'!$A$5:$A$99&amp;'4540'!$B$5:$B$99,0),MATCH($B$207&amp;$D$214,'4540'!$D$3:$AB$3&amp;'4540'!$D$4:$AB$4,0))</f>
        <v>#N/A</v>
      </c>
      <c r="L189" s="103" t="e">
        <f t="array" ref="L189">INDEX('5040'!$D$5:$AB$99,MATCH($G189&amp;$B$187,'5040'!$A$5:$A$99&amp;'5040'!$B$5:$B$99,0),MATCH($B$207&amp;$D$214,'5040'!$D$3:$AB$3&amp;'5040'!$D$4:$AB$4,0))</f>
        <v>#N/A</v>
      </c>
      <c r="M189" s="103" t="e">
        <f t="array" ref="M189">INDEX('5045'!$D$5:$AB$99,MATCH($G189&amp;$B$187,'5045'!$A$5:$A$99&amp;'5045'!$B$5:$B$99,0),MATCH($B$207&amp;$D$214,'5045'!$D$3:$AB$3&amp;'5045'!$D$4:$AB$4,0))</f>
        <v>#N/A</v>
      </c>
    </row>
    <row r="190" spans="1:14" x14ac:dyDescent="0.3">
      <c r="A190" s="168">
        <v>600</v>
      </c>
      <c r="E190" s="3" t="s">
        <v>213</v>
      </c>
      <c r="G190" s="39">
        <v>24</v>
      </c>
      <c r="H190" s="103" t="e">
        <f t="array" ref="H190">INDEX('4030'!$D$5:$AB$99,MATCH($G$190&amp;$B$187,'4030'!$A$5:$A$99&amp;'4030'!$B$5:$B$99,0),MATCH($B$207&amp;$D$214,'4030'!$D$3:$AB$3&amp;'4030'!$D$4:$AB$4,0))</f>
        <v>#N/A</v>
      </c>
      <c r="I190" s="103" t="e">
        <f t="array" ref="I190">INDEX('4035'!$D$5:$AB$99,MATCH($G190&amp;$B$187,'4035'!$A$5:$A$99&amp;'4030'!$B$5:$B$99,0),MATCH($B$207&amp;$D$214,'4035'!$D$3:$AB$3&amp;'4035'!$D$4:$AB$4,0))</f>
        <v>#N/A</v>
      </c>
      <c r="J190" s="103" t="e">
        <f t="array" ref="J190">INDEX('4535'!$D$5:$AB$99,MATCH($G190&amp;$B$187,'4535'!$A$5:$A$99&amp;'4535'!$B$5:$B$99,0),MATCH($B$207&amp;$D$214,'4535'!$D$3:$AB$3&amp;'4535'!$D$4:$AB$4,0))</f>
        <v>#N/A</v>
      </c>
      <c r="K190" s="103" t="e">
        <f t="array" ref="K190">INDEX('4540'!$D$5:$AB$99,MATCH($G190&amp;$B$187,'4540'!$A$5:$A$99&amp;'4540'!$B$5:$B$99,0),MATCH($B$207&amp;$D$214,'4540'!$D$3:$AB$3&amp;'4540'!$D$4:$AB$4,0))</f>
        <v>#N/A</v>
      </c>
      <c r="L190" s="103" t="e">
        <f t="array" ref="L190">INDEX('5040'!$D$5:$AB$99,MATCH($G190&amp;$B$187,'5040'!$A$5:$A$99&amp;'5040'!$B$5:$B$99,0),MATCH($B$207&amp;$D$214,'5040'!$D$3:$AB$3&amp;'5040'!$D$4:$AB$4,0))</f>
        <v>#N/A</v>
      </c>
      <c r="M190" s="103" t="e">
        <f t="array" ref="M190">INDEX('5045'!$D$5:$AB$99,MATCH($G190&amp;$B$187,'5045'!$A$5:$A$99&amp;'5045'!$B$5:$B$99,0),MATCH($B$207&amp;$D$214,'5045'!$D$3:$AB$3&amp;'5045'!$D$4:$AB$4,0))</f>
        <v>#N/A</v>
      </c>
    </row>
    <row r="191" spans="1:14" x14ac:dyDescent="0.3">
      <c r="A191" s="168">
        <v>700</v>
      </c>
    </row>
    <row r="192" spans="1:14" x14ac:dyDescent="0.3">
      <c r="A192" s="168">
        <v>800</v>
      </c>
      <c r="C192" s="2" t="s">
        <v>160</v>
      </c>
      <c r="G192" s="2" t="s">
        <v>67</v>
      </c>
      <c r="H192" s="7">
        <f>_xlfn.IFNA(VLOOKUP($H$193,$G$186:$M$190,$C$176,FALSE),0)</f>
        <v>0</v>
      </c>
      <c r="K192" s="2" t="s">
        <v>311</v>
      </c>
    </row>
    <row r="193" spans="1:13" x14ac:dyDescent="0.3">
      <c r="A193" s="168">
        <v>900</v>
      </c>
      <c r="G193" s="2" t="s">
        <v>54</v>
      </c>
      <c r="H193" s="53">
        <f>Tool!$D$13</f>
        <v>0</v>
      </c>
    </row>
    <row r="194" spans="1:13" x14ac:dyDescent="0.3">
      <c r="A194" s="168">
        <v>1000</v>
      </c>
    </row>
    <row r="195" spans="1:13" x14ac:dyDescent="0.3">
      <c r="A195" s="168">
        <v>1100</v>
      </c>
      <c r="B195" s="31"/>
      <c r="C195" s="31"/>
    </row>
    <row r="196" spans="1:13" x14ac:dyDescent="0.3">
      <c r="A196" s="168">
        <v>1200</v>
      </c>
      <c r="B196" s="31"/>
      <c r="C196" s="31"/>
      <c r="F196" s="2" t="s">
        <v>353</v>
      </c>
      <c r="G196" s="2" t="s">
        <v>356</v>
      </c>
      <c r="H196" s="73" t="s">
        <v>59</v>
      </c>
      <c r="I196" s="73" t="s">
        <v>60</v>
      </c>
      <c r="J196" s="73" t="s">
        <v>61</v>
      </c>
      <c r="K196" s="73" t="s">
        <v>62</v>
      </c>
      <c r="L196" s="73" t="s">
        <v>63</v>
      </c>
      <c r="M196" s="73" t="s">
        <v>64</v>
      </c>
    </row>
    <row r="197" spans="1:13" x14ac:dyDescent="0.3">
      <c r="A197" s="168">
        <v>1300</v>
      </c>
      <c r="B197" s="31"/>
      <c r="C197" s="31"/>
      <c r="G197" s="39">
        <v>12</v>
      </c>
      <c r="H197" s="103" t="e">
        <f t="array" ref="H197">INDEX('4030'!$D$5:$AB$99,MATCH($G197&amp;$C$187,'4030'!$A$5:$A$99&amp;'4030'!$B$5:$B$99,0),MATCH($C$207&amp;$E$214,'4030'!$D$3:$AB$3&amp;'4030'!$D$4:$AB$4,0))</f>
        <v>#N/A</v>
      </c>
      <c r="I197" s="103" t="e">
        <f t="array" ref="I197">INDEX('4035'!$D$5:$AB$99,MATCH($G197&amp;$C$187,'4035'!$A$5:$A$99&amp;'4030'!$B$5:$B$99,0),MATCH($C$207&amp;$E$214,'4035'!$D$3:$AB$3&amp;'4035'!$D$4:$AB$4,0))</f>
        <v>#N/A</v>
      </c>
      <c r="J197" s="103" t="e">
        <f t="array" ref="J197">INDEX('4535'!$D$5:$AB$99,MATCH($G197&amp;$C$187,'4535'!$A$5:$A$99&amp;'4535'!$B$5:$B$99,0),MATCH($C$207&amp;$E$214,'4535'!$D$3:$AB$3&amp;'4535'!$D$4:$AB$4,0))</f>
        <v>#N/A</v>
      </c>
      <c r="K197" s="103" t="e">
        <f t="array" ref="K197">INDEX('4540'!$D$5:$AB$99,MATCH($G197&amp;$C$187,'4540'!$A$5:$A$99&amp;'4540'!$B$5:$B$99,0),MATCH($C$207&amp;$E$214,'4540'!$D$3:$AB$3&amp;'4540'!$D$4:$AB$4,0))</f>
        <v>#N/A</v>
      </c>
      <c r="L197" s="103" t="e">
        <f t="array" ref="L197">INDEX('5040'!$D$5:$AB$99,MATCH($G197&amp;$C$187,'5040'!$A$5:$A$99&amp;'5040'!$B$5:$B$99,0),MATCH($C$207&amp;$E$214,'5040'!$D$3:$AB$3&amp;'5040'!$D$4:$AB$4,0))</f>
        <v>#N/A</v>
      </c>
      <c r="M197" s="103" t="e">
        <f t="array" ref="M197">INDEX('5045'!$D$5:$AB$99,MATCH($G197&amp;$C$187,'5045'!$A$5:$A$99&amp;'5045'!$B$5:$B$99,0),MATCH($C$207&amp;$E$214,'5045'!$D$3:$AB$3&amp;'5045'!$D$4:$AB$4,0))</f>
        <v>#N/A</v>
      </c>
    </row>
    <row r="198" spans="1:13" x14ac:dyDescent="0.3">
      <c r="A198" s="168">
        <v>1400</v>
      </c>
      <c r="B198" s="31"/>
      <c r="C198" s="31"/>
      <c r="G198" s="39">
        <v>18</v>
      </c>
      <c r="H198" s="103" t="e">
        <f t="array" ref="H198">INDEX('4030'!$D$5:$AB$99,MATCH($G198&amp;$C$187,'4030'!$A$5:$A$99&amp;'4030'!$B$5:$B$99,0),MATCH($C$207&amp;$E$214,'4030'!$D$3:$AB$3&amp;'4030'!$D$4:$AB$4,0))</f>
        <v>#N/A</v>
      </c>
      <c r="I198" s="103" t="e">
        <f t="array" ref="I198">INDEX('4035'!$D$5:$AB$99,MATCH($G198&amp;$C$187,'4035'!$A$5:$A$99&amp;'4030'!$B$5:$B$99,0),MATCH($C$207&amp;$E$214,'4035'!$D$3:$AB$3&amp;'4035'!$D$4:$AB$4,0))</f>
        <v>#N/A</v>
      </c>
      <c r="J198" s="103" t="e">
        <f t="array" ref="J198">INDEX('4535'!$D$5:$AB$99,MATCH($G198&amp;$C$187,'4535'!$A$5:$A$99&amp;'4535'!$B$5:$B$99,0),MATCH($C$207&amp;$E$214,'4535'!$D$3:$AB$3&amp;'4535'!$D$4:$AB$4,0))</f>
        <v>#N/A</v>
      </c>
      <c r="K198" s="103" t="e">
        <f t="array" ref="K198">INDEX('4540'!$D$5:$AB$99,MATCH($G198&amp;$C$187,'4540'!$A$5:$A$99&amp;'4540'!$B$5:$B$99,0),MATCH($C$207&amp;$E$214,'4540'!$D$3:$AB$3&amp;'4540'!$D$4:$AB$4,0))</f>
        <v>#N/A</v>
      </c>
      <c r="L198" s="103" t="e">
        <f t="array" ref="L198">INDEX('5040'!$D$5:$AB$99,MATCH($G198&amp;$C$187,'5040'!$A$5:$A$99&amp;'5040'!$B$5:$B$99,0),MATCH($C$207&amp;$E$214,'5040'!$D$3:$AB$3&amp;'5040'!$D$4:$AB$4,0))</f>
        <v>#N/A</v>
      </c>
      <c r="M198" s="103" t="e">
        <f t="array" ref="M198">INDEX('5045'!$D$5:$AB$99,MATCH($G198&amp;$C$187,'5045'!$A$5:$A$99&amp;'5045'!$B$5:$B$99,0),MATCH($C$207&amp;$E$214,'5045'!$D$3:$AB$3&amp;'5045'!$D$4:$AB$4,0))</f>
        <v>#N/A</v>
      </c>
    </row>
    <row r="199" spans="1:13" x14ac:dyDescent="0.3">
      <c r="A199" s="168">
        <v>1600</v>
      </c>
      <c r="B199" s="31"/>
      <c r="C199" s="31"/>
      <c r="G199" s="39">
        <v>20</v>
      </c>
      <c r="H199" s="103" t="e">
        <f t="array" ref="H199">INDEX('4030'!$D$5:$AB$99,MATCH($G199&amp;$C$187,'4030'!$A$5:$A$99&amp;'4030'!$B$5:$B$99,0),MATCH($C$207&amp;$E$214,'4030'!$D$3:$AB$3&amp;'4030'!$D$4:$AB$4,0))</f>
        <v>#N/A</v>
      </c>
      <c r="I199" s="103" t="e">
        <f t="array" ref="I199">INDEX('4035'!$D$5:$AB$99,MATCH($G199&amp;$C$187,'4035'!$A$5:$A$99&amp;'4030'!$B$5:$B$99,0),MATCH($C$207&amp;$E$214,'4035'!$D$3:$AB$3&amp;'4035'!$D$4:$AB$4,0))</f>
        <v>#N/A</v>
      </c>
      <c r="J199" s="103" t="e">
        <f t="array" ref="J199">INDEX('4535'!$D$5:$AB$99,MATCH($G199&amp;$C$187,'4535'!$A$5:$A$99&amp;'4535'!$B$5:$B$99,0),MATCH($C$207&amp;$E$214,'4535'!$D$3:$AB$3&amp;'4535'!$D$4:$AB$4,0))</f>
        <v>#N/A</v>
      </c>
      <c r="K199" s="103" t="e">
        <f t="array" ref="K199">INDEX('4540'!$D$5:$AB$99,MATCH($G199&amp;$C$187,'4540'!$A$5:$A$99&amp;'4540'!$B$5:$B$99,0),MATCH($C$207&amp;$E$214,'4540'!$D$3:$AB$3&amp;'4540'!$D$4:$AB$4,0))</f>
        <v>#N/A</v>
      </c>
      <c r="L199" s="103" t="e">
        <f t="array" ref="L199">INDEX('5040'!$D$5:$AB$99,MATCH($G199&amp;$C$187,'5040'!$A$5:$A$99&amp;'5040'!$B$5:$B$99,0),MATCH($C$207&amp;$E$214,'5040'!$D$3:$AB$3&amp;'5040'!$D$4:$AB$4,0))</f>
        <v>#N/A</v>
      </c>
      <c r="M199" s="103" t="e">
        <f t="array" ref="M199">INDEX('5045'!$D$5:$AB$99,MATCH($G199&amp;$C$187,'5045'!$A$5:$A$99&amp;'5045'!$B$5:$B$99,0),MATCH($C$207&amp;$E$214,'5045'!$D$3:$AB$3&amp;'5045'!$D$4:$AB$4,0))</f>
        <v>#N/A</v>
      </c>
    </row>
    <row r="200" spans="1:13" x14ac:dyDescent="0.3">
      <c r="A200" s="168">
        <v>1800</v>
      </c>
      <c r="B200" s="31"/>
      <c r="C200" s="31"/>
      <c r="G200" s="39">
        <v>22</v>
      </c>
      <c r="H200" s="103" t="e">
        <f t="array" ref="H200">INDEX('4030'!$D$5:$AB$99,MATCH($G200&amp;$C$187,'4030'!$A$5:$A$99&amp;'4030'!$B$5:$B$99,0),MATCH($C$207&amp;$E$214,'4030'!$D$3:$AB$3&amp;'4030'!$D$4:$AB$4,0))</f>
        <v>#N/A</v>
      </c>
      <c r="I200" s="103" t="e">
        <f t="array" ref="I200">INDEX('4035'!$D$5:$AB$99,MATCH($G200&amp;$C$187,'4035'!$A$5:$A$99&amp;'4030'!$B$5:$B$99,0),MATCH($C$207&amp;$E$214,'4035'!$D$3:$AB$3&amp;'4035'!$D$4:$AB$4,0))</f>
        <v>#N/A</v>
      </c>
      <c r="J200" s="103" t="e">
        <f t="array" ref="J200">INDEX('4535'!$D$5:$AB$99,MATCH($G200&amp;$C$187,'4535'!$A$5:$A$99&amp;'4535'!$B$5:$B$99,0),MATCH($C$207&amp;$E$214,'4535'!$D$3:$AB$3&amp;'4535'!$D$4:$AB$4,0))</f>
        <v>#N/A</v>
      </c>
      <c r="K200" s="103" t="e">
        <f t="array" ref="K200">INDEX('4540'!$D$5:$AB$99,MATCH($G200&amp;$C$187,'4540'!$A$5:$A$99&amp;'4540'!$B$5:$B$99,0),MATCH($C$207&amp;$E$214,'4540'!$D$3:$AB$3&amp;'4540'!$D$4:$AB$4,0))</f>
        <v>#N/A</v>
      </c>
      <c r="L200" s="103" t="e">
        <f t="array" ref="L200">INDEX('5040'!$D$5:$AB$99,MATCH($G200&amp;$C$187,'5040'!$A$5:$A$99&amp;'5040'!$B$5:$B$99,0),MATCH($C$207&amp;$E$214,'5040'!$D$3:$AB$3&amp;'5040'!$D$4:$AB$4,0))</f>
        <v>#N/A</v>
      </c>
      <c r="M200" s="103" t="e">
        <f t="array" ref="M200">INDEX('5045'!$D$5:$AB$99,MATCH($G200&amp;$C$187,'5045'!$A$5:$A$99&amp;'5045'!$B$5:$B$99,0),MATCH($C$207&amp;$E$214,'5045'!$D$3:$AB$3&amp;'5045'!$D$4:$AB$4,0))</f>
        <v>#N/A</v>
      </c>
    </row>
    <row r="201" spans="1:13" x14ac:dyDescent="0.3">
      <c r="A201" s="168">
        <v>2000</v>
      </c>
      <c r="B201" s="31"/>
      <c r="C201" s="31"/>
      <c r="G201" s="39">
        <v>24</v>
      </c>
      <c r="H201" s="103" t="e">
        <f t="array" ref="H201">INDEX('4030'!$D$5:$AB$99,MATCH($G201&amp;$C$187,'4030'!$A$5:$A$99&amp;'4030'!$B$5:$B$99,0),MATCH($C$207&amp;$E$214,'4030'!$D$3:$AB$3&amp;'4030'!$D$4:$AB$4,0))</f>
        <v>#N/A</v>
      </c>
      <c r="I201" s="103" t="e">
        <f t="array" ref="I201">INDEX('4035'!$D$5:$AB$99,MATCH($G201&amp;$C$187,'4035'!$A$5:$A$99&amp;'4030'!$B$5:$B$99,0),MATCH($C$207&amp;$E$214,'4035'!$D$3:$AB$3&amp;'4035'!$D$4:$AB$4,0))</f>
        <v>#N/A</v>
      </c>
      <c r="J201" s="103" t="e">
        <f t="array" ref="J201">INDEX('4535'!$D$5:$AB$99,MATCH($G201&amp;$C$187,'4535'!$A$5:$A$99&amp;'4535'!$B$5:$B$99,0),MATCH($C$207&amp;$E$214,'4535'!$D$3:$AB$3&amp;'4535'!$D$4:$AB$4,0))</f>
        <v>#N/A</v>
      </c>
      <c r="K201" s="103" t="e">
        <f t="array" ref="K201">INDEX('4540'!$D$5:$AB$99,MATCH($G201&amp;$C$187,'4540'!$A$5:$A$99&amp;'4540'!$B$5:$B$99,0),MATCH($C$207&amp;$E$214,'4540'!$D$3:$AB$3&amp;'4540'!$D$4:$AB$4,0))</f>
        <v>#N/A</v>
      </c>
      <c r="L201" s="103" t="e">
        <f t="array" ref="L201">INDEX('5040'!$D$5:$AB$99,MATCH($G201&amp;$C$187,'5040'!$A$5:$A$99&amp;'5040'!$B$5:$B$99,0),MATCH($C$207&amp;$E$214,'5040'!$D$3:$AB$3&amp;'5040'!$D$4:$AB$4,0))</f>
        <v>#N/A</v>
      </c>
      <c r="M201" s="103" t="e">
        <f t="array" ref="M201">INDEX('5045'!$D$5:$AB$99,MATCH($G201&amp;$C$187,'5045'!$A$5:$A$99&amp;'5045'!$B$5:$B$99,0),MATCH($C$207&amp;$E$214,'5045'!$D$3:$AB$3&amp;'5045'!$D$4:$AB$4,0))</f>
        <v>#N/A</v>
      </c>
    </row>
    <row r="202" spans="1:13" x14ac:dyDescent="0.3">
      <c r="A202" s="168">
        <v>2300</v>
      </c>
      <c r="B202" s="31"/>
      <c r="C202" s="31"/>
    </row>
    <row r="203" spans="1:13" s="3" customFormat="1" x14ac:dyDescent="0.3">
      <c r="A203" s="168">
        <v>2400</v>
      </c>
      <c r="B203" s="31"/>
      <c r="C203" s="31"/>
      <c r="G203" s="2" t="s">
        <v>67</v>
      </c>
      <c r="H203" s="7">
        <f>_xlfn.IFNA(VLOOKUP($H$193,$G$197:$M$201,$C$176,FALSE),0)</f>
        <v>0</v>
      </c>
      <c r="I203" s="2">
        <v>65</v>
      </c>
    </row>
    <row r="204" spans="1:13" s="3" customFormat="1" x14ac:dyDescent="0.3">
      <c r="A204" s="168">
        <v>2600</v>
      </c>
      <c r="B204" s="31"/>
      <c r="C204" s="31"/>
      <c r="H204" s="29"/>
      <c r="I204" s="2"/>
    </row>
    <row r="205" spans="1:13" s="3" customFormat="1" x14ac:dyDescent="0.3">
      <c r="A205" s="168">
        <v>2800</v>
      </c>
      <c r="B205" s="31"/>
      <c r="C205" s="31"/>
    </row>
    <row r="206" spans="1:13" x14ac:dyDescent="0.3">
      <c r="A206" s="168">
        <v>3000</v>
      </c>
      <c r="B206" s="31" t="s">
        <v>357</v>
      </c>
      <c r="C206" s="31" t="s">
        <v>358</v>
      </c>
      <c r="D206" s="2" t="s">
        <v>362</v>
      </c>
      <c r="F206" s="2" t="s">
        <v>362</v>
      </c>
      <c r="G206" s="2" t="s">
        <v>356</v>
      </c>
      <c r="H206" s="73" t="s">
        <v>59</v>
      </c>
      <c r="I206" s="73" t="s">
        <v>60</v>
      </c>
      <c r="J206" s="73" t="s">
        <v>61</v>
      </c>
      <c r="K206" s="73" t="s">
        <v>62</v>
      </c>
      <c r="L206" s="73" t="s">
        <v>63</v>
      </c>
      <c r="M206" s="73" t="s">
        <v>64</v>
      </c>
    </row>
    <row r="207" spans="1:13" s="3" customFormat="1" x14ac:dyDescent="0.3">
      <c r="A207" s="96" t="s">
        <v>200</v>
      </c>
      <c r="B207" s="58">
        <f>Tool!D80</f>
        <v>0</v>
      </c>
      <c r="C207" s="53">
        <f>Tool!D86</f>
        <v>0</v>
      </c>
      <c r="D207" s="53">
        <f>Tool!D92</f>
        <v>0</v>
      </c>
      <c r="F207" s="2"/>
      <c r="G207" s="39">
        <v>12</v>
      </c>
      <c r="H207" s="103" t="e">
        <f t="array" ref="H207">INDEX('4030'!$D$5:$AB$99,MATCH($G207&amp;$D$187,'4030'!$A$5:$A$99&amp;'4030'!$B$5:$B$99,0),MATCH($D$207&amp;$F$214,'4030'!$D$3:$AB$3&amp;'4030'!$D$4:$AB$4,0))</f>
        <v>#N/A</v>
      </c>
      <c r="I207" s="103" t="e">
        <f t="array" ref="I207">INDEX('4035'!$D$5:$AB$99,MATCH($G207&amp;$D$187,'4035'!$A$5:$A$99&amp;'4030'!$B$5:$B$99,0),MATCH($D$207&amp;$F$214,'4035'!$D$3:$AB$3&amp;'4035'!$D$4:$AB$4,0))</f>
        <v>#N/A</v>
      </c>
      <c r="J207" s="103" t="e">
        <f t="array" ref="J207">INDEX('4535'!$D$5:$AB$99,MATCH($G207&amp;$D$187,'4535'!$A$5:$A$99&amp;'4535'!$B$5:$B$99,0),MATCH($D$207&amp;$F$214,'4535'!$D$3:$AB$3&amp;'4535'!$D$4:$AB$4,0))</f>
        <v>#N/A</v>
      </c>
      <c r="K207" s="103" t="e">
        <f t="array" ref="K207">INDEX('4540'!$D$5:$AB$99,MATCH($G207&amp;$D$187,'4540'!$A$5:$A$99&amp;'4540'!$B$5:$B$99,0),MATCH($D$207&amp;$F$214,'4540'!$D$3:$AB$3&amp;'4540'!$D$4:$AB$4,0))</f>
        <v>#N/A</v>
      </c>
      <c r="L207" s="103" t="e">
        <f t="array" ref="L207">INDEX('5040'!$D$5:$AB$99,MATCH($G207&amp;$D$187,'5040'!$A$5:$A$99&amp;'5040'!$B$5:$B$99,0),MATCH($D$207&amp;$F$214,'5040'!$D$3:$AB$3&amp;'5040'!$D$4:$AB$4,0))</f>
        <v>#N/A</v>
      </c>
      <c r="M207" s="103" t="e">
        <f t="array" ref="M207">INDEX('5045'!$D$5:$AB$99,MATCH($G207&amp;$D$187,'5045'!$A$5:$A$99&amp;'5045'!$B$5:$B$99,0),MATCH($D$207&amp;$F$214,'5045'!$D$3:$AB$3&amp;'5045'!$D$4:$AB$4,0))</f>
        <v>#N/A</v>
      </c>
    </row>
    <row r="208" spans="1:13" s="3" customFormat="1" x14ac:dyDescent="0.3">
      <c r="A208" s="168">
        <v>300</v>
      </c>
      <c r="B208" s="31"/>
      <c r="C208" s="31"/>
      <c r="F208" s="2"/>
      <c r="G208" s="39">
        <v>18</v>
      </c>
      <c r="H208" s="103" t="e">
        <f t="array" ref="H208">INDEX('4030'!$D$5:$AB$99,MATCH($G208&amp;$D$187,'4030'!$A$5:$A$99&amp;'4030'!$B$5:$B$99,0),MATCH($D$207&amp;$F$214,'4030'!$D$3:$AB$3&amp;'4030'!$D$4:$AB$4,0))</f>
        <v>#N/A</v>
      </c>
      <c r="I208" s="103" t="e">
        <f t="array" ref="I208">INDEX('4035'!$D$5:$AB$99,MATCH($G208&amp;$D$187,'4035'!$A$5:$A$99&amp;'4030'!$B$5:$B$99,0),MATCH($D$207&amp;$F$214,'4035'!$D$3:$AB$3&amp;'4035'!$D$4:$AB$4,0))</f>
        <v>#N/A</v>
      </c>
      <c r="J208" s="103" t="e">
        <f t="array" ref="J208">INDEX('4535'!$D$5:$AB$99,MATCH($G208&amp;$D$187,'4535'!$A$5:$A$99&amp;'4535'!$B$5:$B$99,0),MATCH($D$207&amp;$F$214,'4535'!$D$3:$AB$3&amp;'4535'!$D$4:$AB$4,0))</f>
        <v>#N/A</v>
      </c>
      <c r="K208" s="103" t="e">
        <f t="array" ref="K208">INDEX('4540'!$D$5:$AB$99,MATCH($G208&amp;$D$187,'4540'!$A$5:$A$99&amp;'4540'!$B$5:$B$99,0),MATCH($D$207&amp;$F$214,'4540'!$D$3:$AB$3&amp;'4540'!$D$4:$AB$4,0))</f>
        <v>#N/A</v>
      </c>
      <c r="L208" s="103" t="e">
        <f t="array" ref="L208">INDEX('5040'!$D$5:$AB$99,MATCH($G208&amp;$D$187,'5040'!$A$5:$A$99&amp;'5040'!$B$5:$B$99,0),MATCH($D$207&amp;$F$214,'5040'!$D$3:$AB$3&amp;'5040'!$D$4:$AB$4,0))</f>
        <v>#N/A</v>
      </c>
      <c r="M208" s="103" t="e">
        <f t="array" ref="M208">INDEX('5045'!$D$5:$AB$99,MATCH($G208&amp;$D$187,'5045'!$A$5:$A$99&amp;'5045'!$B$5:$B$99,0),MATCH($D$207&amp;$F$214,'5045'!$D$3:$AB$3&amp;'5045'!$D$4:$AB$4,0))</f>
        <v>#N/A</v>
      </c>
    </row>
    <row r="209" spans="1:13" s="3" customFormat="1" x14ac:dyDescent="0.3">
      <c r="A209" s="169">
        <v>400</v>
      </c>
      <c r="B209" s="31"/>
      <c r="C209" s="31"/>
      <c r="F209" s="2"/>
      <c r="G209" s="39">
        <v>20</v>
      </c>
      <c r="H209" s="103" t="e">
        <f t="array" ref="H209">INDEX('4030'!$D$5:$AB$99,MATCH($G209&amp;$D$187,'4030'!$A$5:$A$99&amp;'4030'!$B$5:$B$99,0),MATCH($D$207&amp;$F$214,'4030'!$D$3:$AB$3&amp;'4030'!$D$4:$AB$4,0))</f>
        <v>#N/A</v>
      </c>
      <c r="I209" s="103" t="e">
        <f t="array" ref="I209">INDEX('4035'!$D$5:$AB$99,MATCH($G209&amp;$D$187,'4035'!$A$5:$A$99&amp;'4030'!$B$5:$B$99,0),MATCH($D$207&amp;$F$214,'4035'!$D$3:$AB$3&amp;'4035'!$D$4:$AB$4,0))</f>
        <v>#N/A</v>
      </c>
      <c r="J209" s="103" t="e">
        <f t="array" ref="J209">INDEX('4535'!$D$5:$AB$99,MATCH($G209&amp;$D$187,'4535'!$A$5:$A$99&amp;'4535'!$B$5:$B$99,0),MATCH($D$207&amp;$F$214,'4535'!$D$3:$AB$3&amp;'4535'!$D$4:$AB$4,0))</f>
        <v>#N/A</v>
      </c>
      <c r="K209" s="103" t="e">
        <f t="array" ref="K209">INDEX('4540'!$D$5:$AB$99,MATCH($G209&amp;$D$187,'4540'!$A$5:$A$99&amp;'4540'!$B$5:$B$99,0),MATCH($D$207&amp;$F$214,'4540'!$D$3:$AB$3&amp;'4540'!$D$4:$AB$4,0))</f>
        <v>#N/A</v>
      </c>
      <c r="L209" s="103" t="e">
        <f t="array" ref="L209">INDEX('5040'!$D$5:$AB$99,MATCH($G209&amp;$D$187,'5040'!$A$5:$A$99&amp;'5040'!$B$5:$B$99,0),MATCH($D$207&amp;$F$214,'5040'!$D$3:$AB$3&amp;'5040'!$D$4:$AB$4,0))</f>
        <v>#N/A</v>
      </c>
      <c r="M209" s="103" t="e">
        <f t="array" ref="M209">INDEX('5045'!$D$5:$AB$99,MATCH($G209&amp;$D$187,'5045'!$A$5:$A$99&amp;'5045'!$B$5:$B$99,0),MATCH($D$207&amp;$F$214,'5045'!$D$3:$AB$3&amp;'5045'!$D$4:$AB$4,0))</f>
        <v>#N/A</v>
      </c>
    </row>
    <row r="210" spans="1:13" s="3" customFormat="1" x14ac:dyDescent="0.3">
      <c r="A210" s="169">
        <v>500</v>
      </c>
      <c r="B210" s="31"/>
      <c r="C210" s="31"/>
      <c r="F210" s="2"/>
      <c r="G210" s="39">
        <v>22</v>
      </c>
      <c r="H210" s="103" t="e">
        <f t="array" ref="H210">INDEX('4030'!$D$5:$AB$99,MATCH($G210&amp;$D$187,'4030'!$A$5:$A$99&amp;'4030'!$B$5:$B$99,0),MATCH($D$207&amp;$F$214,'4030'!$D$3:$AB$3&amp;'4030'!$D$4:$AB$4,0))</f>
        <v>#N/A</v>
      </c>
      <c r="I210" s="103" t="e">
        <f t="array" ref="I210">INDEX('4035'!$D$5:$AB$99,MATCH($G210&amp;$D$187,'4035'!$A$5:$A$99&amp;'4030'!$B$5:$B$99,0),MATCH($D$207&amp;$F$214,'4035'!$D$3:$AB$3&amp;'4035'!$D$4:$AB$4,0))</f>
        <v>#N/A</v>
      </c>
      <c r="J210" s="103" t="e">
        <f t="array" ref="J210">INDEX('4535'!$D$5:$AB$99,MATCH($G210&amp;$D$187,'4535'!$A$5:$A$99&amp;'4535'!$B$5:$B$99,0),MATCH($D$207&amp;$F$214,'4535'!$D$3:$AB$3&amp;'4535'!$D$4:$AB$4,0))</f>
        <v>#N/A</v>
      </c>
      <c r="K210" s="103" t="e">
        <f t="array" ref="K210">INDEX('4540'!$D$5:$AB$99,MATCH($G210&amp;$D$187,'4540'!$A$5:$A$99&amp;'4540'!$B$5:$B$99,0),MATCH($D$207&amp;$F$214,'4540'!$D$3:$AB$3&amp;'4540'!$D$4:$AB$4,0))</f>
        <v>#N/A</v>
      </c>
      <c r="L210" s="103" t="e">
        <f t="array" ref="L210">INDEX('5040'!$D$5:$AB$99,MATCH($G210&amp;$D$187,'5040'!$A$5:$A$99&amp;'5040'!$B$5:$B$99,0),MATCH($D$207&amp;$F$214,'5040'!$D$3:$AB$3&amp;'5040'!$D$4:$AB$4,0))</f>
        <v>#N/A</v>
      </c>
      <c r="M210" s="103" t="e">
        <f t="array" ref="M210">INDEX('5045'!$D$5:$AB$99,MATCH($G210&amp;$D$187,'5045'!$A$5:$A$99&amp;'5045'!$B$5:$B$99,0),MATCH($D$207&amp;$F$214,'5045'!$D$3:$AB$3&amp;'5045'!$D$4:$AB$4,0))</f>
        <v>#N/A</v>
      </c>
    </row>
    <row r="211" spans="1:13" s="3" customFormat="1" x14ac:dyDescent="0.3">
      <c r="A211" s="169">
        <v>600</v>
      </c>
      <c r="B211" s="31"/>
      <c r="C211" s="31"/>
      <c r="F211" s="2"/>
      <c r="G211" s="39">
        <v>24</v>
      </c>
      <c r="H211" s="103" t="e">
        <f t="array" ref="H211">INDEX('4030'!$D$5:$AB$99,MATCH($G211&amp;$D$187,'4030'!$A$5:$A$99&amp;'4030'!$B$5:$B$99,0),MATCH($D$207&amp;$F$214,'4030'!$D$3:$AB$3&amp;'4030'!$D$4:$AB$4,0))</f>
        <v>#N/A</v>
      </c>
      <c r="I211" s="103" t="e">
        <f t="array" ref="I211">INDEX('4035'!$D$5:$AB$99,MATCH($G211&amp;$D$187,'4035'!$A$5:$A$99&amp;'4030'!$B$5:$B$99,0),MATCH($D$207&amp;$F$214,'4035'!$D$3:$AB$3&amp;'4035'!$D$4:$AB$4,0))</f>
        <v>#N/A</v>
      </c>
      <c r="J211" s="103" t="e">
        <f t="array" ref="J211">INDEX('4535'!$D$5:$AB$99,MATCH($G211&amp;$D$187,'4535'!$A$5:$A$99&amp;'4535'!$B$5:$B$99,0),MATCH($D$207&amp;$F$214,'4535'!$D$3:$AB$3&amp;'4535'!$D$4:$AB$4,0))</f>
        <v>#N/A</v>
      </c>
      <c r="K211" s="103" t="e">
        <f t="array" ref="K211">INDEX('4540'!$D$5:$AB$99,MATCH($G211&amp;$D$187,'4540'!$A$5:$A$99&amp;'4540'!$B$5:$B$99,0),MATCH($D$207&amp;$F$214,'4540'!$D$3:$AB$3&amp;'4540'!$D$4:$AB$4,0))</f>
        <v>#N/A</v>
      </c>
      <c r="L211" s="103" t="e">
        <f t="array" ref="L211">INDEX('5040'!$D$5:$AB$99,MATCH($G211&amp;$D$187,'5040'!$A$5:$A$99&amp;'5040'!$B$5:$B$99,0),MATCH($D$207&amp;$F$214,'5040'!$D$3:$AB$3&amp;'5040'!$D$4:$AB$4,0))</f>
        <v>#N/A</v>
      </c>
      <c r="M211" s="103" t="e">
        <f t="array" ref="M211">INDEX('5045'!$D$5:$AB$99,MATCH($G211&amp;$D$187,'5045'!$A$5:$A$99&amp;'5045'!$B$5:$B$99,0),MATCH($D$207&amp;$F$214,'5045'!$D$3:$AB$3&amp;'5045'!$D$4:$AB$4,0))</f>
        <v>#N/A</v>
      </c>
    </row>
    <row r="212" spans="1:13" s="3" customFormat="1" x14ac:dyDescent="0.3">
      <c r="A212" s="170">
        <v>900</v>
      </c>
      <c r="B212" s="31"/>
      <c r="C212" s="31"/>
      <c r="D212" s="31" t="s">
        <v>352</v>
      </c>
      <c r="E212" s="31" t="s">
        <v>353</v>
      </c>
      <c r="F212" s="2" t="s">
        <v>362</v>
      </c>
      <c r="G212" s="2"/>
      <c r="H212" s="2"/>
      <c r="I212" s="2"/>
      <c r="J212" s="2"/>
      <c r="K212" s="2"/>
      <c r="L212" s="2"/>
      <c r="M212" s="2"/>
    </row>
    <row r="213" spans="1:13" s="3" customFormat="1" x14ac:dyDescent="0.3">
      <c r="A213" s="96" t="s">
        <v>210</v>
      </c>
      <c r="D213" s="58">
        <f>Tool!D78</f>
        <v>0</v>
      </c>
      <c r="E213" s="58">
        <f>Tool!D84</f>
        <v>0</v>
      </c>
      <c r="F213" s="58">
        <f>Tool!D90</f>
        <v>0</v>
      </c>
      <c r="G213" s="2" t="s">
        <v>67</v>
      </c>
      <c r="H213" s="7">
        <f>_xlfn.IFNA(VLOOKUP($H$193,$G$207:$M$211,$C$176,FALSE),0)</f>
        <v>0</v>
      </c>
      <c r="I213" s="2">
        <v>65</v>
      </c>
    </row>
    <row r="214" spans="1:13" s="3" customFormat="1" ht="14.25" customHeight="1" x14ac:dyDescent="0.3">
      <c r="A214" s="95" t="s">
        <v>205</v>
      </c>
      <c r="B214" s="94" t="s">
        <v>65</v>
      </c>
      <c r="C214" s="117">
        <v>1</v>
      </c>
      <c r="D214" s="58" t="e">
        <f>VLOOKUP(D213,$A$214:$B$218,2,FALSE)</f>
        <v>#N/A</v>
      </c>
      <c r="E214" s="58" t="e">
        <f>VLOOKUP(E213,$A$214:$B$218,2,FALSE)</f>
        <v>#N/A</v>
      </c>
      <c r="F214" s="58" t="e">
        <f>VLOOKUP(F213,$A$214:$B$218,2,FALSE)</f>
        <v>#N/A</v>
      </c>
    </row>
    <row r="215" spans="1:13" s="3" customFormat="1" ht="14.25" customHeight="1" x14ac:dyDescent="0.3">
      <c r="A215" s="94" t="s">
        <v>206</v>
      </c>
      <c r="B215" s="94" t="s">
        <v>28</v>
      </c>
      <c r="C215" s="117">
        <v>2</v>
      </c>
      <c r="D215" s="118"/>
      <c r="E215" s="118"/>
      <c r="F215" s="118"/>
      <c r="G215" s="2" t="s">
        <v>88</v>
      </c>
      <c r="H215" s="185">
        <f>_xlfn.IFNA(H192+H203+H213,"")</f>
        <v>0</v>
      </c>
    </row>
    <row r="216" spans="1:13" ht="14.25" customHeight="1" x14ac:dyDescent="0.3">
      <c r="A216" s="94" t="s">
        <v>207</v>
      </c>
      <c r="B216" s="94" t="s">
        <v>29</v>
      </c>
      <c r="C216" s="117">
        <v>3</v>
      </c>
      <c r="D216" s="118"/>
      <c r="E216" s="118"/>
      <c r="F216" s="118"/>
    </row>
    <row r="217" spans="1:13" ht="14.25" customHeight="1" x14ac:dyDescent="0.3">
      <c r="A217" s="94" t="s">
        <v>208</v>
      </c>
      <c r="B217" s="94" t="s">
        <v>30</v>
      </c>
      <c r="C217" s="117">
        <v>4</v>
      </c>
      <c r="D217" s="118"/>
      <c r="E217" s="118"/>
      <c r="F217" s="118"/>
    </row>
    <row r="218" spans="1:13" ht="14.25" customHeight="1" x14ac:dyDescent="0.3">
      <c r="A218" s="94" t="s">
        <v>209</v>
      </c>
      <c r="B218" s="94" t="s">
        <v>31</v>
      </c>
      <c r="C218" s="117">
        <v>5</v>
      </c>
      <c r="D218" s="118"/>
      <c r="E218" s="118"/>
      <c r="F218" s="118"/>
    </row>
    <row r="219" spans="1:13" x14ac:dyDescent="0.3">
      <c r="B219" s="31"/>
      <c r="C219" s="31"/>
    </row>
  </sheetData>
  <sheetProtection algorithmName="SHA-512" hashValue="QqsG/jj+WXykfZDXz7WOGPRpKqCgEvkSsjX+VCCZl3Y06pgq1H+1NmnT1xeTbEahRLkoHuVVoS4a+JG4I/KX7A==" saltValue="7xpje4AyN5XaQ2zVd3apFQ==" spinCount="100000" sheet="1" objects="1" scenarios="1"/>
  <phoneticPr fontId="6" type="noConversion"/>
  <conditionalFormatting sqref="B180">
    <cfRule type="expression" dxfId="1" priority="1">
      <formula>$B$179=0</formula>
    </cfRule>
    <cfRule type="expression" dxfId="0" priority="2">
      <formula>$B$179&gt;0</formula>
    </cfRule>
  </conditionalFormatting>
  <pageMargins left="0.7" right="0.7" top="0.78740157499999996" bottom="0.78740157499999996" header="0.3" footer="0.3"/>
  <pageSetup paperSize="9" orientation="portrait" horizontalDpi="300" verticalDpi="300"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21"/>
  <sheetViews>
    <sheetView workbookViewId="0">
      <selection activeCell="G7" sqref="G7"/>
    </sheetView>
  </sheetViews>
  <sheetFormatPr baseColWidth="10" defaultRowHeight="14.5" x14ac:dyDescent="0.35"/>
  <cols>
    <col min="4" max="4" width="37.1796875" customWidth="1"/>
    <col min="6" max="6" width="14.1796875" customWidth="1"/>
    <col min="9" max="9" width="12.453125" customWidth="1"/>
    <col min="12" max="12" width="13.54296875" customWidth="1"/>
  </cols>
  <sheetData>
    <row r="1" spans="1:10" ht="50.15" customHeight="1" x14ac:dyDescent="0.35">
      <c r="A1" s="2"/>
      <c r="B1" s="2">
        <v>1</v>
      </c>
      <c r="C1" s="95" t="s">
        <v>205</v>
      </c>
      <c r="D1" s="2"/>
      <c r="E1" s="2" t="s">
        <v>352</v>
      </c>
      <c r="F1" s="2" t="e">
        <f>VLOOKUP(Tool!D78,Berechnungen!$A$214:$C$218,3,FALSE)</f>
        <v>#N/A</v>
      </c>
      <c r="G1" s="2"/>
      <c r="H1" s="2"/>
      <c r="I1" s="2"/>
      <c r="J1" s="2"/>
    </row>
    <row r="2" spans="1:10" ht="50.15" customHeight="1" x14ac:dyDescent="0.35">
      <c r="A2" s="2"/>
      <c r="B2" s="2">
        <v>2</v>
      </c>
      <c r="C2" s="94" t="s">
        <v>206</v>
      </c>
      <c r="D2" s="2"/>
      <c r="E2" s="2" t="s">
        <v>353</v>
      </c>
      <c r="F2" s="2" t="e">
        <f>VLOOKUP(Tool!D84,Berechnungen!$A$214:$C$218,3,FALSE)</f>
        <v>#N/A</v>
      </c>
      <c r="G2" s="2"/>
      <c r="H2" s="2"/>
      <c r="I2" s="2"/>
      <c r="J2" s="2"/>
    </row>
    <row r="3" spans="1:10" ht="50.15" customHeight="1" x14ac:dyDescent="0.35">
      <c r="A3" s="2"/>
      <c r="B3" s="2">
        <v>3</v>
      </c>
      <c r="C3" s="94" t="s">
        <v>207</v>
      </c>
      <c r="D3" s="2"/>
      <c r="E3" s="2" t="s">
        <v>362</v>
      </c>
      <c r="F3" s="2" t="e">
        <f>VLOOKUP(Tool!D90,Berechnungen!$A$214:$C$218,3,FALSE)</f>
        <v>#N/A</v>
      </c>
      <c r="G3" s="2"/>
      <c r="H3" s="2"/>
      <c r="I3" s="2"/>
      <c r="J3" s="2"/>
    </row>
    <row r="4" spans="1:10" ht="50.15" customHeight="1" x14ac:dyDescent="0.35">
      <c r="A4" s="2"/>
      <c r="B4" s="2">
        <v>4</v>
      </c>
      <c r="C4" s="94" t="s">
        <v>208</v>
      </c>
      <c r="D4" s="2"/>
      <c r="E4" s="2"/>
      <c r="F4" s="2"/>
      <c r="G4" s="2"/>
      <c r="H4" s="2"/>
      <c r="I4" s="2"/>
      <c r="J4" s="2"/>
    </row>
    <row r="5" spans="1:10" ht="50.15" customHeight="1" x14ac:dyDescent="0.35">
      <c r="A5" s="2"/>
      <c r="B5" s="2">
        <v>5</v>
      </c>
      <c r="C5" s="94" t="s">
        <v>209</v>
      </c>
      <c r="D5" s="2"/>
      <c r="E5" s="2"/>
      <c r="F5" s="2"/>
      <c r="G5" s="2"/>
      <c r="H5" s="2"/>
      <c r="I5" s="2"/>
      <c r="J5" s="2"/>
    </row>
    <row r="6" spans="1:10" x14ac:dyDescent="0.35">
      <c r="A6" s="2"/>
      <c r="B6" s="2"/>
      <c r="C6" s="2"/>
      <c r="D6" s="2"/>
      <c r="E6" s="2"/>
      <c r="F6" s="2"/>
      <c r="G6" s="2"/>
      <c r="H6" s="2"/>
      <c r="I6" s="2"/>
      <c r="J6" s="2"/>
    </row>
    <row r="7" spans="1:10" x14ac:dyDescent="0.35">
      <c r="A7" s="2"/>
      <c r="B7" s="2"/>
      <c r="C7" s="2"/>
      <c r="D7" s="2"/>
      <c r="E7" s="2"/>
      <c r="F7" s="2"/>
      <c r="G7" s="2"/>
      <c r="H7" s="2"/>
      <c r="I7" s="2"/>
      <c r="J7" s="2"/>
    </row>
    <row r="8" spans="1:10" x14ac:dyDescent="0.35">
      <c r="A8" s="2" t="s">
        <v>360</v>
      </c>
      <c r="B8" s="2"/>
      <c r="C8" s="2"/>
      <c r="D8" s="2"/>
      <c r="E8" s="2"/>
      <c r="F8" s="2"/>
      <c r="G8" s="2"/>
      <c r="H8" s="2"/>
      <c r="I8" s="2"/>
      <c r="J8" s="2"/>
    </row>
    <row r="9" spans="1:10" x14ac:dyDescent="0.35">
      <c r="A9" s="2"/>
      <c r="B9" s="2"/>
      <c r="C9" s="2"/>
      <c r="D9" s="2"/>
      <c r="E9" s="2"/>
      <c r="F9" s="2"/>
      <c r="G9" s="2"/>
      <c r="H9" s="2"/>
      <c r="I9" s="2"/>
      <c r="J9" s="2"/>
    </row>
    <row r="10" spans="1:10" x14ac:dyDescent="0.35">
      <c r="A10" s="2"/>
      <c r="B10" s="2"/>
      <c r="C10" s="2"/>
      <c r="D10" s="2"/>
      <c r="E10" s="2"/>
      <c r="F10" s="2"/>
      <c r="G10" s="2"/>
      <c r="H10" s="2"/>
      <c r="I10" s="2"/>
      <c r="J10" s="2"/>
    </row>
    <row r="11" spans="1:10" x14ac:dyDescent="0.35">
      <c r="A11" s="2"/>
      <c r="B11" s="2"/>
      <c r="C11" s="2"/>
      <c r="D11" s="2"/>
      <c r="E11" s="2"/>
      <c r="F11" s="2"/>
      <c r="G11" s="2"/>
      <c r="H11" s="2"/>
      <c r="I11" s="2"/>
      <c r="J11" s="2"/>
    </row>
    <row r="12" spans="1:10" x14ac:dyDescent="0.35">
      <c r="A12" s="2"/>
      <c r="B12" s="2"/>
      <c r="C12" s="2"/>
      <c r="D12" s="2"/>
      <c r="E12" s="2"/>
      <c r="F12" s="2"/>
      <c r="G12" s="2"/>
      <c r="H12" s="2"/>
      <c r="I12" s="2"/>
      <c r="J12" s="2"/>
    </row>
    <row r="13" spans="1:10" x14ac:dyDescent="0.35">
      <c r="A13" s="2"/>
      <c r="B13" s="2"/>
      <c r="C13" s="2"/>
      <c r="D13" s="2"/>
      <c r="E13" s="2"/>
      <c r="F13" s="2"/>
      <c r="G13" s="2"/>
      <c r="H13" s="2"/>
      <c r="I13" s="2"/>
      <c r="J13" s="2"/>
    </row>
    <row r="14" spans="1:10" x14ac:dyDescent="0.35">
      <c r="A14" s="2"/>
      <c r="B14" s="2"/>
      <c r="C14" s="2"/>
      <c r="D14" s="2"/>
      <c r="E14" s="2"/>
      <c r="F14" s="2"/>
      <c r="G14" s="2"/>
      <c r="H14" s="2"/>
      <c r="I14" s="2"/>
      <c r="J14" s="2"/>
    </row>
    <row r="15" spans="1:10" x14ac:dyDescent="0.35">
      <c r="A15" s="2"/>
      <c r="B15" s="2"/>
      <c r="C15" s="2"/>
      <c r="D15" s="2"/>
      <c r="E15" s="2"/>
      <c r="F15" s="2"/>
      <c r="G15" s="2"/>
      <c r="H15" s="2"/>
      <c r="I15" s="2"/>
      <c r="J15" s="2"/>
    </row>
    <row r="16" spans="1:10" x14ac:dyDescent="0.35">
      <c r="A16" s="2"/>
      <c r="B16" s="2"/>
      <c r="C16" s="2"/>
      <c r="D16" s="2"/>
      <c r="E16" s="2"/>
      <c r="F16" s="2"/>
      <c r="G16" s="2"/>
      <c r="H16" s="2"/>
      <c r="I16" s="2"/>
      <c r="J16" s="2"/>
    </row>
    <row r="17" spans="1:10" x14ac:dyDescent="0.35">
      <c r="A17" s="2"/>
      <c r="B17" s="2"/>
      <c r="C17" s="2"/>
      <c r="D17" s="2"/>
      <c r="E17" s="2"/>
      <c r="F17" s="2"/>
      <c r="G17" s="2"/>
      <c r="H17" s="2"/>
      <c r="I17" s="2"/>
      <c r="J17" s="2"/>
    </row>
    <row r="18" spans="1:10" x14ac:dyDescent="0.35">
      <c r="A18" s="2"/>
      <c r="B18" s="2"/>
      <c r="C18" s="2"/>
      <c r="D18" s="2"/>
      <c r="E18" s="2"/>
      <c r="F18" s="2"/>
      <c r="G18" s="2"/>
      <c r="H18" s="2"/>
      <c r="I18" s="2"/>
      <c r="J18" s="2"/>
    </row>
    <row r="19" spans="1:10" x14ac:dyDescent="0.35">
      <c r="A19" s="2"/>
      <c r="B19" s="2"/>
      <c r="C19" s="2"/>
      <c r="D19" s="2"/>
      <c r="E19" s="2"/>
      <c r="F19" s="2"/>
      <c r="G19" s="2"/>
      <c r="H19" s="2"/>
      <c r="I19" s="2"/>
      <c r="J19" s="2"/>
    </row>
    <row r="20" spans="1:10" x14ac:dyDescent="0.35">
      <c r="A20" s="2"/>
      <c r="B20" s="2"/>
      <c r="C20" s="2"/>
      <c r="D20" s="2"/>
      <c r="E20" s="2"/>
      <c r="F20" s="2"/>
      <c r="G20" s="2"/>
      <c r="H20" s="2"/>
      <c r="I20" s="2"/>
      <c r="J20" s="2"/>
    </row>
    <row r="21" spans="1:10" x14ac:dyDescent="0.35">
      <c r="A21" s="2"/>
      <c r="B21" s="2"/>
      <c r="C21" s="2"/>
      <c r="D21" s="2"/>
      <c r="E21" s="2"/>
      <c r="F21" s="2"/>
      <c r="G21" s="2"/>
      <c r="H21" s="2"/>
      <c r="I21" s="2"/>
      <c r="J21" s="2"/>
    </row>
  </sheetData>
  <pageMargins left="0.7" right="0.7" top="0.78740157499999996" bottom="0.78740157499999996" header="0.3" footer="0.3"/>
  <drawing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99"/>
  <sheetViews>
    <sheetView zoomScale="70" zoomScaleNormal="70" workbookViewId="0">
      <selection activeCell="D3" sqref="D3"/>
    </sheetView>
  </sheetViews>
  <sheetFormatPr baseColWidth="10" defaultColWidth="10.81640625" defaultRowHeight="14" x14ac:dyDescent="0.3"/>
  <cols>
    <col min="1" max="1" width="10.81640625" style="2"/>
    <col min="2" max="2" width="14" style="2" customWidth="1"/>
    <col min="3" max="4" width="10.81640625" style="2"/>
    <col min="5" max="5" width="11.1796875" style="2" bestFit="1" customWidth="1"/>
    <col min="6" max="6" width="14" style="2" bestFit="1" customWidth="1"/>
    <col min="7" max="16384" width="10.81640625" style="2"/>
  </cols>
  <sheetData>
    <row r="1" spans="1:28" ht="20" x14ac:dyDescent="0.4">
      <c r="B1" s="27" t="s">
        <v>57</v>
      </c>
    </row>
    <row r="2" spans="1:28" ht="20.5" x14ac:dyDescent="0.5">
      <c r="B2" s="17" t="s">
        <v>68</v>
      </c>
      <c r="C2" s="18">
        <v>40</v>
      </c>
      <c r="D2" s="19" t="s">
        <v>1</v>
      </c>
      <c r="E2" s="20" t="s">
        <v>69</v>
      </c>
      <c r="F2" s="18">
        <v>30</v>
      </c>
      <c r="G2" s="19" t="s">
        <v>1</v>
      </c>
      <c r="H2" s="20" t="s">
        <v>70</v>
      </c>
      <c r="I2" s="19" t="s">
        <v>1</v>
      </c>
      <c r="J2" s="21"/>
      <c r="K2" s="21"/>
      <c r="L2" s="22"/>
      <c r="M2" s="22"/>
      <c r="N2" s="22"/>
      <c r="O2" s="22"/>
      <c r="P2" s="22"/>
    </row>
    <row r="3" spans="1:28" x14ac:dyDescent="0.3">
      <c r="B3" s="270" t="s">
        <v>24</v>
      </c>
      <c r="C3" s="271"/>
      <c r="D3" s="98">
        <v>300</v>
      </c>
      <c r="E3" s="98">
        <v>300</v>
      </c>
      <c r="F3" s="98">
        <v>300</v>
      </c>
      <c r="G3" s="98">
        <v>300</v>
      </c>
      <c r="H3" s="98">
        <v>300</v>
      </c>
      <c r="I3" s="98">
        <v>400</v>
      </c>
      <c r="J3" s="98">
        <v>400</v>
      </c>
      <c r="K3" s="98">
        <v>400</v>
      </c>
      <c r="L3" s="98">
        <v>400</v>
      </c>
      <c r="M3" s="98">
        <v>400</v>
      </c>
      <c r="N3" s="98">
        <v>500</v>
      </c>
      <c r="O3" s="98">
        <v>500</v>
      </c>
      <c r="P3" s="98">
        <v>500</v>
      </c>
      <c r="Q3" s="98">
        <v>500</v>
      </c>
      <c r="R3" s="98">
        <v>500</v>
      </c>
      <c r="S3" s="98">
        <v>600</v>
      </c>
      <c r="T3" s="98">
        <v>600</v>
      </c>
      <c r="U3" s="98">
        <v>600</v>
      </c>
      <c r="V3" s="98">
        <v>600</v>
      </c>
      <c r="W3" s="98">
        <v>600</v>
      </c>
      <c r="X3" s="98">
        <v>900</v>
      </c>
      <c r="Y3" s="98">
        <v>900</v>
      </c>
      <c r="Z3" s="98">
        <v>900</v>
      </c>
      <c r="AA3" s="98">
        <v>900</v>
      </c>
      <c r="AB3" s="98">
        <v>900</v>
      </c>
    </row>
    <row r="4" spans="1:28" x14ac:dyDescent="0.3">
      <c r="B4" s="92" t="s">
        <v>25</v>
      </c>
      <c r="C4" s="14" t="s">
        <v>26</v>
      </c>
      <c r="D4" s="94" t="s">
        <v>65</v>
      </c>
      <c r="E4" s="94" t="s">
        <v>28</v>
      </c>
      <c r="F4" s="94" t="s">
        <v>29</v>
      </c>
      <c r="G4" s="94" t="s">
        <v>30</v>
      </c>
      <c r="H4" s="94" t="s">
        <v>31</v>
      </c>
      <c r="I4" s="94" t="s">
        <v>65</v>
      </c>
      <c r="J4" s="94" t="s">
        <v>28</v>
      </c>
      <c r="K4" s="94" t="s">
        <v>29</v>
      </c>
      <c r="L4" s="94" t="s">
        <v>30</v>
      </c>
      <c r="M4" s="94" t="s">
        <v>31</v>
      </c>
      <c r="N4" s="94" t="s">
        <v>65</v>
      </c>
      <c r="O4" s="94" t="s">
        <v>28</v>
      </c>
      <c r="P4" s="94" t="s">
        <v>29</v>
      </c>
      <c r="Q4" s="94" t="s">
        <v>30</v>
      </c>
      <c r="R4" s="94" t="s">
        <v>31</v>
      </c>
      <c r="S4" s="94" t="s">
        <v>65</v>
      </c>
      <c r="T4" s="94" t="s">
        <v>28</v>
      </c>
      <c r="U4" s="94" t="s">
        <v>29</v>
      </c>
      <c r="V4" s="94" t="s">
        <v>30</v>
      </c>
      <c r="W4" s="94" t="s">
        <v>31</v>
      </c>
      <c r="X4" s="94" t="s">
        <v>65</v>
      </c>
      <c r="Y4" s="94" t="s">
        <v>28</v>
      </c>
      <c r="Z4" s="94" t="s">
        <v>29</v>
      </c>
      <c r="AA4" s="94" t="s">
        <v>30</v>
      </c>
      <c r="AB4" s="94" t="s">
        <v>31</v>
      </c>
    </row>
    <row r="5" spans="1:28" s="99" customFormat="1" x14ac:dyDescent="0.3">
      <c r="A5" s="99">
        <v>12</v>
      </c>
      <c r="B5" s="100">
        <v>400</v>
      </c>
      <c r="C5" s="101" t="s">
        <v>27</v>
      </c>
      <c r="D5" s="102">
        <v>48</v>
      </c>
      <c r="E5" s="102">
        <v>78</v>
      </c>
      <c r="F5" s="102">
        <v>111</v>
      </c>
      <c r="G5" s="102">
        <v>137</v>
      </c>
      <c r="H5" s="102">
        <v>191</v>
      </c>
      <c r="I5" s="102">
        <v>63</v>
      </c>
      <c r="J5" s="102">
        <v>102</v>
      </c>
      <c r="K5" s="102">
        <v>139</v>
      </c>
      <c r="L5" s="102">
        <v>173</v>
      </c>
      <c r="M5" s="102">
        <v>239</v>
      </c>
      <c r="N5" s="102">
        <v>78</v>
      </c>
      <c r="O5" s="102">
        <v>124</v>
      </c>
      <c r="P5" s="102">
        <v>165</v>
      </c>
      <c r="Q5" s="102">
        <v>206</v>
      </c>
      <c r="R5" s="102">
        <v>283</v>
      </c>
      <c r="S5" s="102">
        <v>92</v>
      </c>
      <c r="T5" s="102">
        <v>145</v>
      </c>
      <c r="U5" s="102">
        <v>189</v>
      </c>
      <c r="V5" s="102">
        <v>238</v>
      </c>
      <c r="W5" s="102">
        <v>325</v>
      </c>
      <c r="X5" s="102">
        <v>130</v>
      </c>
      <c r="Y5" s="102">
        <v>202</v>
      </c>
      <c r="Z5" s="102">
        <v>259</v>
      </c>
      <c r="AA5" s="102">
        <v>328</v>
      </c>
      <c r="AB5" s="102">
        <v>446</v>
      </c>
    </row>
    <row r="6" spans="1:28" x14ac:dyDescent="0.3">
      <c r="A6" s="2">
        <v>12</v>
      </c>
      <c r="B6" s="25">
        <v>500</v>
      </c>
      <c r="C6" s="24" t="s">
        <v>27</v>
      </c>
      <c r="D6" s="15">
        <v>60</v>
      </c>
      <c r="E6" s="15">
        <v>98</v>
      </c>
      <c r="F6" s="15">
        <v>139</v>
      </c>
      <c r="G6" s="15">
        <v>171</v>
      </c>
      <c r="H6" s="15">
        <v>239</v>
      </c>
      <c r="I6" s="15">
        <v>79</v>
      </c>
      <c r="J6" s="15">
        <v>127</v>
      </c>
      <c r="K6" s="15">
        <v>173</v>
      </c>
      <c r="L6" s="15">
        <v>216</v>
      </c>
      <c r="M6" s="15">
        <v>298</v>
      </c>
      <c r="N6" s="15">
        <v>97</v>
      </c>
      <c r="O6" s="15">
        <v>155</v>
      </c>
      <c r="P6" s="15">
        <v>206</v>
      </c>
      <c r="Q6" s="15">
        <v>258</v>
      </c>
      <c r="R6" s="15">
        <v>354</v>
      </c>
      <c r="S6" s="15">
        <v>115</v>
      </c>
      <c r="T6" s="15">
        <v>181</v>
      </c>
      <c r="U6" s="15">
        <v>236</v>
      </c>
      <c r="V6" s="15">
        <v>298</v>
      </c>
      <c r="W6" s="15">
        <v>406</v>
      </c>
      <c r="X6" s="15">
        <v>162</v>
      </c>
      <c r="Y6" s="15">
        <v>252</v>
      </c>
      <c r="Z6" s="15">
        <v>323</v>
      </c>
      <c r="AA6" s="15">
        <v>409</v>
      </c>
      <c r="AB6" s="15">
        <v>557</v>
      </c>
    </row>
    <row r="7" spans="1:28" x14ac:dyDescent="0.3">
      <c r="A7" s="2">
        <v>12</v>
      </c>
      <c r="B7" s="25">
        <v>600</v>
      </c>
      <c r="C7" s="24" t="s">
        <v>27</v>
      </c>
      <c r="D7" s="15">
        <v>72</v>
      </c>
      <c r="E7" s="15">
        <v>118</v>
      </c>
      <c r="F7" s="15">
        <v>166</v>
      </c>
      <c r="G7" s="15">
        <v>205</v>
      </c>
      <c r="H7" s="15">
        <v>286</v>
      </c>
      <c r="I7" s="15">
        <v>95</v>
      </c>
      <c r="J7" s="15">
        <v>153</v>
      </c>
      <c r="K7" s="15">
        <v>208</v>
      </c>
      <c r="L7" s="15">
        <v>259</v>
      </c>
      <c r="M7" s="15">
        <v>358</v>
      </c>
      <c r="N7" s="15">
        <v>117</v>
      </c>
      <c r="O7" s="15">
        <v>186</v>
      </c>
      <c r="P7" s="15">
        <v>247</v>
      </c>
      <c r="Q7" s="15">
        <v>309</v>
      </c>
      <c r="R7" s="15">
        <v>425</v>
      </c>
      <c r="S7" s="15">
        <v>138</v>
      </c>
      <c r="T7" s="15">
        <v>217</v>
      </c>
      <c r="U7" s="15">
        <v>283</v>
      </c>
      <c r="V7" s="15">
        <v>357</v>
      </c>
      <c r="W7" s="15">
        <v>488</v>
      </c>
      <c r="X7" s="15">
        <v>194</v>
      </c>
      <c r="Y7" s="15">
        <v>303</v>
      </c>
      <c r="Z7" s="15">
        <v>388</v>
      </c>
      <c r="AA7" s="15">
        <v>491</v>
      </c>
      <c r="AB7" s="15">
        <v>669</v>
      </c>
    </row>
    <row r="8" spans="1:28" x14ac:dyDescent="0.3">
      <c r="A8" s="2">
        <v>12</v>
      </c>
      <c r="B8" s="25">
        <v>700</v>
      </c>
      <c r="C8" s="24" t="s">
        <v>27</v>
      </c>
      <c r="D8" s="15">
        <v>84</v>
      </c>
      <c r="E8" s="15">
        <v>137</v>
      </c>
      <c r="F8" s="15">
        <v>194</v>
      </c>
      <c r="G8" s="15">
        <v>239</v>
      </c>
      <c r="H8" s="15">
        <v>334</v>
      </c>
      <c r="I8" s="15">
        <v>110</v>
      </c>
      <c r="J8" s="15">
        <v>178</v>
      </c>
      <c r="K8" s="15">
        <v>243</v>
      </c>
      <c r="L8" s="15">
        <v>302</v>
      </c>
      <c r="M8" s="15">
        <v>418</v>
      </c>
      <c r="N8" s="15">
        <v>136</v>
      </c>
      <c r="O8" s="15">
        <v>217</v>
      </c>
      <c r="P8" s="15">
        <v>288</v>
      </c>
      <c r="Q8" s="15">
        <v>361</v>
      </c>
      <c r="R8" s="15">
        <v>496</v>
      </c>
      <c r="S8" s="15">
        <v>161</v>
      </c>
      <c r="T8" s="15">
        <v>253</v>
      </c>
      <c r="U8" s="15">
        <v>331</v>
      </c>
      <c r="V8" s="15">
        <v>417</v>
      </c>
      <c r="W8" s="15">
        <v>569</v>
      </c>
      <c r="X8" s="15">
        <v>227</v>
      </c>
      <c r="Y8" s="15">
        <v>353</v>
      </c>
      <c r="Z8" s="15">
        <v>453</v>
      </c>
      <c r="AA8" s="15">
        <v>573</v>
      </c>
      <c r="AB8" s="15">
        <v>780</v>
      </c>
    </row>
    <row r="9" spans="1:28" x14ac:dyDescent="0.3">
      <c r="A9" s="2">
        <v>12</v>
      </c>
      <c r="B9" s="25">
        <v>800</v>
      </c>
      <c r="C9" s="24" t="s">
        <v>27</v>
      </c>
      <c r="D9" s="15">
        <v>96</v>
      </c>
      <c r="E9" s="15">
        <v>157</v>
      </c>
      <c r="F9" s="15">
        <v>222</v>
      </c>
      <c r="G9" s="15">
        <v>274</v>
      </c>
      <c r="H9" s="15">
        <v>382</v>
      </c>
      <c r="I9" s="15">
        <v>126</v>
      </c>
      <c r="J9" s="15">
        <v>203</v>
      </c>
      <c r="K9" s="15">
        <v>277</v>
      </c>
      <c r="L9" s="15">
        <v>345</v>
      </c>
      <c r="M9" s="15">
        <v>477</v>
      </c>
      <c r="N9" s="15">
        <v>155</v>
      </c>
      <c r="O9" s="15">
        <v>248</v>
      </c>
      <c r="P9" s="15">
        <v>329</v>
      </c>
      <c r="Q9" s="15">
        <v>413</v>
      </c>
      <c r="R9" s="15">
        <v>567</v>
      </c>
      <c r="S9" s="15">
        <v>184</v>
      </c>
      <c r="T9" s="15">
        <v>289</v>
      </c>
      <c r="U9" s="15">
        <v>378</v>
      </c>
      <c r="V9" s="15">
        <v>476</v>
      </c>
      <c r="W9" s="15">
        <v>650</v>
      </c>
      <c r="X9" s="15">
        <v>259</v>
      </c>
      <c r="Y9" s="15">
        <v>404</v>
      </c>
      <c r="Z9" s="15">
        <v>517</v>
      </c>
      <c r="AA9" s="15">
        <v>655</v>
      </c>
      <c r="AB9" s="15">
        <v>892</v>
      </c>
    </row>
    <row r="10" spans="1:28" x14ac:dyDescent="0.3">
      <c r="A10" s="2">
        <v>12</v>
      </c>
      <c r="B10" s="25">
        <v>900</v>
      </c>
      <c r="C10" s="24" t="s">
        <v>27</v>
      </c>
      <c r="D10" s="15">
        <v>109</v>
      </c>
      <c r="E10" s="15">
        <v>176</v>
      </c>
      <c r="F10" s="15">
        <v>249</v>
      </c>
      <c r="G10" s="15">
        <v>308</v>
      </c>
      <c r="H10" s="15">
        <v>430</v>
      </c>
      <c r="I10" s="15">
        <v>142</v>
      </c>
      <c r="J10" s="15">
        <v>229</v>
      </c>
      <c r="K10" s="15">
        <v>312</v>
      </c>
      <c r="L10" s="15">
        <v>388</v>
      </c>
      <c r="M10" s="15">
        <v>537</v>
      </c>
      <c r="N10" s="15">
        <v>175</v>
      </c>
      <c r="O10" s="15">
        <v>278</v>
      </c>
      <c r="P10" s="15">
        <v>371</v>
      </c>
      <c r="Q10" s="15">
        <v>464</v>
      </c>
      <c r="R10" s="15">
        <v>638</v>
      </c>
      <c r="S10" s="15">
        <v>207</v>
      </c>
      <c r="T10" s="15">
        <v>325</v>
      </c>
      <c r="U10" s="15">
        <v>425</v>
      </c>
      <c r="V10" s="15">
        <v>536</v>
      </c>
      <c r="W10" s="15">
        <v>731</v>
      </c>
      <c r="X10" s="15">
        <v>292</v>
      </c>
      <c r="Y10" s="15">
        <v>454</v>
      </c>
      <c r="Z10" s="15">
        <v>582</v>
      </c>
      <c r="AA10" s="15">
        <v>737</v>
      </c>
      <c r="AB10" s="15">
        <v>1003</v>
      </c>
    </row>
    <row r="11" spans="1:28" x14ac:dyDescent="0.3">
      <c r="A11" s="2">
        <v>12</v>
      </c>
      <c r="B11" s="25">
        <v>1000</v>
      </c>
      <c r="C11" s="24" t="s">
        <v>27</v>
      </c>
      <c r="D11" s="15">
        <v>121</v>
      </c>
      <c r="E11" s="15">
        <v>196</v>
      </c>
      <c r="F11" s="15">
        <v>277</v>
      </c>
      <c r="G11" s="15">
        <v>342</v>
      </c>
      <c r="H11" s="15">
        <v>477</v>
      </c>
      <c r="I11" s="15">
        <v>158</v>
      </c>
      <c r="J11" s="15">
        <v>254</v>
      </c>
      <c r="K11" s="15">
        <v>347</v>
      </c>
      <c r="L11" s="15">
        <v>431</v>
      </c>
      <c r="M11" s="15">
        <v>597</v>
      </c>
      <c r="N11" s="15">
        <v>194</v>
      </c>
      <c r="O11" s="15">
        <v>309</v>
      </c>
      <c r="P11" s="15">
        <v>412</v>
      </c>
      <c r="Q11" s="15">
        <v>516</v>
      </c>
      <c r="R11" s="15">
        <v>708</v>
      </c>
      <c r="S11" s="15">
        <v>231</v>
      </c>
      <c r="T11" s="15">
        <v>362</v>
      </c>
      <c r="U11" s="15">
        <v>472</v>
      </c>
      <c r="V11" s="15">
        <v>595</v>
      </c>
      <c r="W11" s="15">
        <v>813</v>
      </c>
      <c r="X11" s="15">
        <v>324</v>
      </c>
      <c r="Y11" s="15">
        <v>505</v>
      </c>
      <c r="Z11" s="15">
        <v>647</v>
      </c>
      <c r="AA11" s="15">
        <v>819</v>
      </c>
      <c r="AB11" s="15">
        <v>1114</v>
      </c>
    </row>
    <row r="12" spans="1:28" x14ac:dyDescent="0.3">
      <c r="A12" s="2">
        <v>12</v>
      </c>
      <c r="B12" s="25">
        <v>1100</v>
      </c>
      <c r="C12" s="24" t="s">
        <v>27</v>
      </c>
      <c r="D12" s="15">
        <v>133</v>
      </c>
      <c r="E12" s="15">
        <v>216</v>
      </c>
      <c r="F12" s="15">
        <v>305</v>
      </c>
      <c r="G12" s="15">
        <v>376</v>
      </c>
      <c r="H12" s="15">
        <v>525</v>
      </c>
      <c r="I12" s="15">
        <v>173</v>
      </c>
      <c r="J12" s="15">
        <v>280</v>
      </c>
      <c r="K12" s="15">
        <v>381</v>
      </c>
      <c r="L12" s="15">
        <v>475</v>
      </c>
      <c r="M12" s="15">
        <v>657</v>
      </c>
      <c r="N12" s="15">
        <v>214</v>
      </c>
      <c r="O12" s="15">
        <v>340</v>
      </c>
      <c r="P12" s="15">
        <v>453</v>
      </c>
      <c r="Q12" s="15">
        <v>567</v>
      </c>
      <c r="R12" s="15">
        <v>779</v>
      </c>
      <c r="S12" s="15">
        <v>254</v>
      </c>
      <c r="T12" s="15">
        <v>398</v>
      </c>
      <c r="U12" s="15">
        <v>520</v>
      </c>
      <c r="V12" s="15">
        <v>655</v>
      </c>
      <c r="W12" s="15">
        <v>894</v>
      </c>
      <c r="X12" s="15">
        <v>356</v>
      </c>
      <c r="Y12" s="15">
        <v>555</v>
      </c>
      <c r="Z12" s="15">
        <v>711</v>
      </c>
      <c r="AA12" s="15">
        <v>901</v>
      </c>
      <c r="AB12" s="15">
        <v>1226</v>
      </c>
    </row>
    <row r="13" spans="1:28" x14ac:dyDescent="0.3">
      <c r="A13" s="2">
        <v>12</v>
      </c>
      <c r="B13" s="25">
        <v>1200</v>
      </c>
      <c r="C13" s="24" t="s">
        <v>27</v>
      </c>
      <c r="D13" s="15">
        <v>145</v>
      </c>
      <c r="E13" s="15">
        <v>235</v>
      </c>
      <c r="F13" s="15">
        <v>332</v>
      </c>
      <c r="G13" s="15">
        <v>410</v>
      </c>
      <c r="H13" s="15">
        <v>573</v>
      </c>
      <c r="I13" s="15">
        <v>189</v>
      </c>
      <c r="J13" s="15">
        <v>305</v>
      </c>
      <c r="K13" s="15">
        <v>416</v>
      </c>
      <c r="L13" s="15">
        <v>518</v>
      </c>
      <c r="M13" s="15">
        <v>716</v>
      </c>
      <c r="N13" s="15">
        <v>233</v>
      </c>
      <c r="O13" s="15">
        <v>371</v>
      </c>
      <c r="P13" s="15">
        <v>494</v>
      </c>
      <c r="Q13" s="15">
        <v>619</v>
      </c>
      <c r="R13" s="15">
        <v>850</v>
      </c>
      <c r="S13" s="15">
        <v>277</v>
      </c>
      <c r="T13" s="15">
        <v>434</v>
      </c>
      <c r="U13" s="15">
        <v>567</v>
      </c>
      <c r="V13" s="15">
        <v>715</v>
      </c>
      <c r="W13" s="15">
        <v>975</v>
      </c>
      <c r="X13" s="15">
        <v>389</v>
      </c>
      <c r="Y13" s="15">
        <v>606</v>
      </c>
      <c r="Z13" s="15">
        <v>776</v>
      </c>
      <c r="AA13" s="15">
        <v>983</v>
      </c>
      <c r="AB13" s="15">
        <v>1337</v>
      </c>
    </row>
    <row r="14" spans="1:28" x14ac:dyDescent="0.3">
      <c r="A14" s="2">
        <v>12</v>
      </c>
      <c r="B14" s="25">
        <v>1300</v>
      </c>
      <c r="C14" s="24" t="s">
        <v>27</v>
      </c>
      <c r="D14" s="15">
        <v>157</v>
      </c>
      <c r="E14" s="15">
        <v>255</v>
      </c>
      <c r="F14" s="15">
        <v>360</v>
      </c>
      <c r="G14" s="15">
        <v>444</v>
      </c>
      <c r="H14" s="15">
        <v>621</v>
      </c>
      <c r="I14" s="15">
        <v>205</v>
      </c>
      <c r="J14" s="15">
        <v>331</v>
      </c>
      <c r="K14" s="15">
        <v>451</v>
      </c>
      <c r="L14" s="15">
        <v>561</v>
      </c>
      <c r="M14" s="15">
        <v>776</v>
      </c>
      <c r="N14" s="15">
        <v>253</v>
      </c>
      <c r="O14" s="15">
        <v>402</v>
      </c>
      <c r="P14" s="15">
        <v>535</v>
      </c>
      <c r="Q14" s="15">
        <v>670</v>
      </c>
      <c r="R14" s="15">
        <v>921</v>
      </c>
      <c r="S14" s="15">
        <v>300</v>
      </c>
      <c r="T14" s="15">
        <v>470</v>
      </c>
      <c r="U14" s="15">
        <v>614</v>
      </c>
      <c r="V14" s="15">
        <v>774</v>
      </c>
      <c r="W14" s="15">
        <v>1056</v>
      </c>
      <c r="X14" s="15">
        <v>421</v>
      </c>
      <c r="Y14" s="15">
        <v>656</v>
      </c>
      <c r="Z14" s="15">
        <v>841</v>
      </c>
      <c r="AA14" s="15">
        <v>1064</v>
      </c>
      <c r="AB14" s="15">
        <v>1449</v>
      </c>
    </row>
    <row r="15" spans="1:28" x14ac:dyDescent="0.3">
      <c r="A15" s="2">
        <v>12</v>
      </c>
      <c r="B15" s="25">
        <v>1400</v>
      </c>
      <c r="C15" s="24" t="s">
        <v>27</v>
      </c>
      <c r="D15" s="15">
        <v>169</v>
      </c>
      <c r="E15" s="15">
        <v>274</v>
      </c>
      <c r="F15" s="15">
        <v>388</v>
      </c>
      <c r="G15" s="15">
        <v>479</v>
      </c>
      <c r="H15" s="15">
        <v>668</v>
      </c>
      <c r="I15" s="15">
        <v>221</v>
      </c>
      <c r="J15" s="15">
        <v>356</v>
      </c>
      <c r="K15" s="15">
        <v>486</v>
      </c>
      <c r="L15" s="15">
        <v>604</v>
      </c>
      <c r="M15" s="15">
        <v>836</v>
      </c>
      <c r="N15" s="15">
        <v>272</v>
      </c>
      <c r="O15" s="15">
        <v>433</v>
      </c>
      <c r="P15" s="15">
        <v>577</v>
      </c>
      <c r="Q15" s="15">
        <v>722</v>
      </c>
      <c r="R15" s="15">
        <v>992</v>
      </c>
      <c r="S15" s="15">
        <v>323</v>
      </c>
      <c r="T15" s="15">
        <v>506</v>
      </c>
      <c r="U15" s="15">
        <v>661</v>
      </c>
      <c r="V15" s="15">
        <v>834</v>
      </c>
      <c r="W15" s="15">
        <v>1138</v>
      </c>
      <c r="X15" s="15">
        <v>454</v>
      </c>
      <c r="Y15" s="15">
        <v>707</v>
      </c>
      <c r="Z15" s="15">
        <v>906</v>
      </c>
      <c r="AA15" s="15">
        <v>1146</v>
      </c>
      <c r="AB15" s="15">
        <v>1560</v>
      </c>
    </row>
    <row r="16" spans="1:28" x14ac:dyDescent="0.3">
      <c r="A16" s="2">
        <v>12</v>
      </c>
      <c r="B16" s="25">
        <v>1600</v>
      </c>
      <c r="C16" s="24" t="s">
        <v>27</v>
      </c>
      <c r="D16" s="15">
        <v>193</v>
      </c>
      <c r="E16" s="15">
        <v>314</v>
      </c>
      <c r="F16" s="15">
        <v>443</v>
      </c>
      <c r="G16" s="15">
        <v>547</v>
      </c>
      <c r="H16" s="15">
        <v>764</v>
      </c>
      <c r="I16" s="15">
        <v>252</v>
      </c>
      <c r="J16" s="15">
        <v>407</v>
      </c>
      <c r="K16" s="15">
        <v>555</v>
      </c>
      <c r="L16" s="15">
        <v>690</v>
      </c>
      <c r="M16" s="15">
        <v>955</v>
      </c>
      <c r="N16" s="15">
        <v>311</v>
      </c>
      <c r="O16" s="15">
        <v>495</v>
      </c>
      <c r="P16" s="15">
        <v>659</v>
      </c>
      <c r="Q16" s="15">
        <v>825</v>
      </c>
      <c r="R16" s="15">
        <v>1133</v>
      </c>
      <c r="S16" s="15">
        <v>369</v>
      </c>
      <c r="T16" s="15">
        <v>579</v>
      </c>
      <c r="U16" s="15">
        <v>756</v>
      </c>
      <c r="V16" s="15">
        <v>953</v>
      </c>
      <c r="W16" s="15">
        <v>1300</v>
      </c>
      <c r="X16" s="15">
        <v>518</v>
      </c>
      <c r="Y16" s="15">
        <v>807</v>
      </c>
      <c r="Z16" s="15">
        <v>1035</v>
      </c>
      <c r="AA16" s="15">
        <v>1310</v>
      </c>
      <c r="AB16" s="15">
        <v>1783</v>
      </c>
    </row>
    <row r="17" spans="1:28" x14ac:dyDescent="0.3">
      <c r="A17" s="2">
        <v>12</v>
      </c>
      <c r="B17" s="25">
        <v>1800</v>
      </c>
      <c r="C17" s="24" t="s">
        <v>27</v>
      </c>
      <c r="D17" s="15">
        <v>217</v>
      </c>
      <c r="E17" s="15">
        <v>353</v>
      </c>
      <c r="F17" s="15">
        <v>499</v>
      </c>
      <c r="G17" s="15">
        <v>615</v>
      </c>
      <c r="H17" s="15">
        <v>859</v>
      </c>
      <c r="I17" s="15">
        <v>284</v>
      </c>
      <c r="J17" s="15">
        <v>458</v>
      </c>
      <c r="K17" s="15">
        <v>624</v>
      </c>
      <c r="L17" s="15">
        <v>777</v>
      </c>
      <c r="M17" s="15">
        <v>1074</v>
      </c>
      <c r="N17" s="15">
        <v>350</v>
      </c>
      <c r="O17" s="15">
        <v>557</v>
      </c>
      <c r="P17" s="15">
        <v>741</v>
      </c>
      <c r="Q17" s="15">
        <v>928</v>
      </c>
      <c r="R17" s="15">
        <v>1275</v>
      </c>
      <c r="S17" s="15">
        <v>415</v>
      </c>
      <c r="T17" s="15">
        <v>651</v>
      </c>
      <c r="U17" s="15">
        <v>850</v>
      </c>
      <c r="V17" s="15">
        <v>1072</v>
      </c>
      <c r="W17" s="15">
        <v>1463</v>
      </c>
      <c r="X17" s="15">
        <v>583</v>
      </c>
      <c r="Y17" s="15">
        <v>908</v>
      </c>
      <c r="Z17" s="15">
        <v>1164</v>
      </c>
      <c r="AA17" s="15">
        <v>1474</v>
      </c>
      <c r="AB17" s="15">
        <v>2006</v>
      </c>
    </row>
    <row r="18" spans="1:28" x14ac:dyDescent="0.3">
      <c r="A18" s="2">
        <v>12</v>
      </c>
      <c r="B18" s="25">
        <v>2000</v>
      </c>
      <c r="C18" s="24" t="s">
        <v>27</v>
      </c>
      <c r="D18" s="15">
        <v>241</v>
      </c>
      <c r="E18" s="15">
        <v>392</v>
      </c>
      <c r="F18" s="15">
        <v>554</v>
      </c>
      <c r="G18" s="15">
        <v>684</v>
      </c>
      <c r="H18" s="15">
        <v>955</v>
      </c>
      <c r="I18" s="15">
        <v>315</v>
      </c>
      <c r="J18" s="15">
        <v>509</v>
      </c>
      <c r="K18" s="15">
        <v>694</v>
      </c>
      <c r="L18" s="15">
        <v>863</v>
      </c>
      <c r="M18" s="15">
        <v>1194</v>
      </c>
      <c r="N18" s="15">
        <v>389</v>
      </c>
      <c r="O18" s="15">
        <v>619</v>
      </c>
      <c r="P18" s="15">
        <v>824</v>
      </c>
      <c r="Q18" s="15">
        <v>1032</v>
      </c>
      <c r="R18" s="15">
        <v>1417</v>
      </c>
      <c r="S18" s="15">
        <v>461</v>
      </c>
      <c r="T18" s="15">
        <v>723</v>
      </c>
      <c r="U18" s="15">
        <v>945</v>
      </c>
      <c r="V18" s="15">
        <v>1191</v>
      </c>
      <c r="W18" s="15">
        <v>1625</v>
      </c>
      <c r="X18" s="15">
        <v>648</v>
      </c>
      <c r="Y18" s="15">
        <v>1009</v>
      </c>
      <c r="Z18" s="15">
        <v>1294</v>
      </c>
      <c r="AA18" s="15">
        <v>1638</v>
      </c>
      <c r="AB18" s="15">
        <v>2229</v>
      </c>
    </row>
    <row r="19" spans="1:28" x14ac:dyDescent="0.3">
      <c r="A19" s="2">
        <v>12</v>
      </c>
      <c r="B19" s="25">
        <v>2300</v>
      </c>
      <c r="C19" s="24" t="s">
        <v>27</v>
      </c>
      <c r="D19" s="15">
        <v>277</v>
      </c>
      <c r="E19" s="15">
        <v>451</v>
      </c>
      <c r="F19" s="15">
        <v>637</v>
      </c>
      <c r="G19" s="15">
        <v>786</v>
      </c>
      <c r="H19" s="15">
        <v>1098</v>
      </c>
      <c r="I19" s="15">
        <v>363</v>
      </c>
      <c r="J19" s="15">
        <v>585</v>
      </c>
      <c r="K19" s="15">
        <v>798</v>
      </c>
      <c r="L19" s="15">
        <v>992</v>
      </c>
      <c r="M19" s="15">
        <v>1373</v>
      </c>
      <c r="N19" s="15">
        <v>447</v>
      </c>
      <c r="O19" s="15">
        <v>712</v>
      </c>
      <c r="P19" s="15">
        <v>947</v>
      </c>
      <c r="Q19" s="15">
        <v>1186</v>
      </c>
      <c r="R19" s="15">
        <v>1629</v>
      </c>
      <c r="S19" s="15">
        <v>530</v>
      </c>
      <c r="T19" s="15">
        <v>832</v>
      </c>
      <c r="U19" s="15">
        <v>1086</v>
      </c>
      <c r="V19" s="15">
        <v>1370</v>
      </c>
      <c r="W19" s="15">
        <v>1869</v>
      </c>
      <c r="X19" s="15">
        <v>745</v>
      </c>
      <c r="Y19" s="15">
        <v>1161</v>
      </c>
      <c r="Z19" s="15">
        <v>1488</v>
      </c>
      <c r="AA19" s="15">
        <v>1883</v>
      </c>
      <c r="AB19" s="15">
        <v>2563</v>
      </c>
    </row>
    <row r="20" spans="1:28" x14ac:dyDescent="0.3">
      <c r="A20" s="2">
        <v>12</v>
      </c>
      <c r="B20" s="25">
        <v>2400</v>
      </c>
      <c r="C20" s="24" t="s">
        <v>27</v>
      </c>
      <c r="D20" s="15">
        <v>289</v>
      </c>
      <c r="E20" s="15">
        <v>470</v>
      </c>
      <c r="F20" s="15">
        <v>665</v>
      </c>
      <c r="G20" s="15">
        <v>821</v>
      </c>
      <c r="H20" s="15">
        <v>1146</v>
      </c>
      <c r="I20" s="15">
        <v>379</v>
      </c>
      <c r="J20" s="15">
        <v>610</v>
      </c>
      <c r="K20" s="15">
        <v>832</v>
      </c>
      <c r="L20" s="15">
        <v>1035</v>
      </c>
      <c r="M20" s="15">
        <v>1432</v>
      </c>
      <c r="N20" s="15">
        <v>466</v>
      </c>
      <c r="O20" s="15">
        <v>743</v>
      </c>
      <c r="P20" s="15">
        <v>988</v>
      </c>
      <c r="Q20" s="15">
        <v>1238</v>
      </c>
      <c r="R20" s="15">
        <v>1700</v>
      </c>
      <c r="S20" s="15">
        <v>553</v>
      </c>
      <c r="T20" s="15">
        <v>868</v>
      </c>
      <c r="U20" s="15">
        <v>1133</v>
      </c>
      <c r="V20" s="15">
        <v>1429</v>
      </c>
      <c r="W20" s="15">
        <v>1950</v>
      </c>
      <c r="X20" s="15">
        <v>778</v>
      </c>
      <c r="Y20" s="15">
        <v>1211</v>
      </c>
      <c r="Z20" s="15">
        <v>1552</v>
      </c>
      <c r="AA20" s="15">
        <v>1965</v>
      </c>
      <c r="AB20" s="15">
        <v>2675</v>
      </c>
    </row>
    <row r="21" spans="1:28" x14ac:dyDescent="0.3">
      <c r="A21" s="2">
        <v>12</v>
      </c>
      <c r="B21" s="25">
        <v>2600</v>
      </c>
      <c r="C21" s="24" t="s">
        <v>27</v>
      </c>
      <c r="D21" s="15">
        <v>314</v>
      </c>
      <c r="E21" s="15">
        <v>510</v>
      </c>
      <c r="F21" s="15">
        <v>720</v>
      </c>
      <c r="G21" s="15">
        <v>889</v>
      </c>
      <c r="H21" s="15">
        <v>1241</v>
      </c>
      <c r="I21" s="15">
        <v>410</v>
      </c>
      <c r="J21" s="15">
        <v>661</v>
      </c>
      <c r="K21" s="15">
        <v>902</v>
      </c>
      <c r="L21" s="15">
        <v>1122</v>
      </c>
      <c r="M21" s="15">
        <v>1552</v>
      </c>
      <c r="N21" s="15">
        <v>505</v>
      </c>
      <c r="O21" s="15">
        <v>804</v>
      </c>
      <c r="P21" s="15">
        <v>1071</v>
      </c>
      <c r="Q21" s="15">
        <v>1341</v>
      </c>
      <c r="R21" s="15">
        <v>1842</v>
      </c>
      <c r="S21" s="15">
        <v>599</v>
      </c>
      <c r="T21" s="15">
        <v>940</v>
      </c>
      <c r="U21" s="15">
        <v>1228</v>
      </c>
      <c r="V21" s="15">
        <v>1548</v>
      </c>
      <c r="W21" s="15">
        <v>2113</v>
      </c>
      <c r="X21" s="15">
        <v>842</v>
      </c>
      <c r="Y21" s="15">
        <v>1312</v>
      </c>
      <c r="Z21" s="15">
        <v>1682</v>
      </c>
      <c r="AA21" s="15">
        <v>2129</v>
      </c>
      <c r="AB21" s="15">
        <v>2897</v>
      </c>
    </row>
    <row r="22" spans="1:28" x14ac:dyDescent="0.3">
      <c r="A22" s="2">
        <v>12</v>
      </c>
      <c r="B22" s="26">
        <v>2800</v>
      </c>
      <c r="C22" s="24" t="s">
        <v>27</v>
      </c>
      <c r="D22" s="15">
        <v>338</v>
      </c>
      <c r="E22" s="15">
        <v>549</v>
      </c>
      <c r="F22" s="15">
        <v>776</v>
      </c>
      <c r="G22" s="15">
        <v>957</v>
      </c>
      <c r="H22" s="15">
        <v>1337</v>
      </c>
      <c r="I22" s="15">
        <v>442</v>
      </c>
      <c r="J22" s="15">
        <v>712</v>
      </c>
      <c r="K22" s="15">
        <v>971</v>
      </c>
      <c r="L22" s="15">
        <v>1208</v>
      </c>
      <c r="M22" s="15">
        <v>1671</v>
      </c>
      <c r="N22" s="15">
        <v>544</v>
      </c>
      <c r="O22" s="15">
        <v>866</v>
      </c>
      <c r="P22" s="15">
        <v>1153</v>
      </c>
      <c r="Q22" s="15">
        <v>1444</v>
      </c>
      <c r="R22" s="15">
        <v>1983</v>
      </c>
      <c r="S22" s="15">
        <v>646</v>
      </c>
      <c r="T22" s="15">
        <v>1012</v>
      </c>
      <c r="U22" s="15">
        <v>1322</v>
      </c>
      <c r="V22" s="15">
        <v>1667</v>
      </c>
      <c r="W22" s="15">
        <v>2275</v>
      </c>
      <c r="X22" s="15">
        <v>907</v>
      </c>
      <c r="Y22" s="15">
        <v>1413</v>
      </c>
      <c r="Z22" s="15">
        <v>1811</v>
      </c>
      <c r="AA22" s="15">
        <v>2293</v>
      </c>
      <c r="AB22" s="15">
        <v>3120</v>
      </c>
    </row>
    <row r="23" spans="1:28" x14ac:dyDescent="0.3">
      <c r="A23" s="2">
        <v>12</v>
      </c>
      <c r="B23" s="26">
        <v>3000</v>
      </c>
      <c r="C23" s="24" t="s">
        <v>27</v>
      </c>
      <c r="D23" s="15">
        <v>362</v>
      </c>
      <c r="E23" s="15">
        <v>588</v>
      </c>
      <c r="F23" s="15">
        <v>831</v>
      </c>
      <c r="G23" s="15">
        <v>1026</v>
      </c>
      <c r="H23" s="15">
        <v>1432</v>
      </c>
      <c r="I23" s="15">
        <v>473</v>
      </c>
      <c r="J23" s="15">
        <v>763</v>
      </c>
      <c r="K23" s="15">
        <v>1040</v>
      </c>
      <c r="L23" s="15">
        <v>1294</v>
      </c>
      <c r="M23" s="15">
        <v>1790</v>
      </c>
      <c r="N23" s="15">
        <v>583</v>
      </c>
      <c r="O23" s="15">
        <v>928</v>
      </c>
      <c r="P23" s="15">
        <v>1236</v>
      </c>
      <c r="Q23" s="15">
        <v>1547</v>
      </c>
      <c r="R23" s="15">
        <v>2125</v>
      </c>
      <c r="S23" s="15">
        <v>692</v>
      </c>
      <c r="T23" s="15">
        <v>1085</v>
      </c>
      <c r="U23" s="15">
        <v>1417</v>
      </c>
      <c r="V23" s="15">
        <v>1786</v>
      </c>
      <c r="W23" s="15">
        <v>2438</v>
      </c>
      <c r="X23" s="15">
        <v>972</v>
      </c>
      <c r="Y23" s="15">
        <v>1514</v>
      </c>
      <c r="Z23" s="15">
        <v>1940</v>
      </c>
      <c r="AA23" s="15">
        <v>2457</v>
      </c>
      <c r="AB23" s="15">
        <v>3343</v>
      </c>
    </row>
    <row r="24" spans="1:28" s="99" customFormat="1" x14ac:dyDescent="0.3">
      <c r="A24" s="99">
        <v>18</v>
      </c>
      <c r="B24" s="100">
        <v>400</v>
      </c>
      <c r="C24" s="101" t="s">
        <v>27</v>
      </c>
      <c r="D24" s="102">
        <v>32</v>
      </c>
      <c r="E24" s="102">
        <v>52</v>
      </c>
      <c r="F24" s="102">
        <v>74</v>
      </c>
      <c r="G24" s="102">
        <v>90</v>
      </c>
      <c r="H24" s="102">
        <v>126</v>
      </c>
      <c r="I24" s="102">
        <v>41</v>
      </c>
      <c r="J24" s="102">
        <v>67</v>
      </c>
      <c r="K24" s="102">
        <v>92</v>
      </c>
      <c r="L24" s="102">
        <v>114</v>
      </c>
      <c r="M24" s="102">
        <v>157</v>
      </c>
      <c r="N24" s="102">
        <v>51</v>
      </c>
      <c r="O24" s="102">
        <v>82</v>
      </c>
      <c r="P24" s="102">
        <v>109</v>
      </c>
      <c r="Q24" s="102">
        <v>136</v>
      </c>
      <c r="R24" s="102">
        <v>186</v>
      </c>
      <c r="S24" s="102">
        <v>61</v>
      </c>
      <c r="T24" s="102">
        <v>96</v>
      </c>
      <c r="U24" s="102">
        <v>124</v>
      </c>
      <c r="V24" s="102">
        <v>156</v>
      </c>
      <c r="W24" s="102">
        <v>212</v>
      </c>
      <c r="X24" s="102">
        <v>86</v>
      </c>
      <c r="Y24" s="102">
        <v>133</v>
      </c>
      <c r="Z24" s="102">
        <v>169</v>
      </c>
      <c r="AA24" s="102">
        <v>213</v>
      </c>
      <c r="AB24" s="102">
        <v>290</v>
      </c>
    </row>
    <row r="25" spans="1:28" x14ac:dyDescent="0.3">
      <c r="A25" s="2">
        <v>18</v>
      </c>
      <c r="B25" s="25">
        <v>500</v>
      </c>
      <c r="C25" s="24" t="s">
        <v>27</v>
      </c>
      <c r="D25" s="15">
        <v>39</v>
      </c>
      <c r="E25" s="15">
        <v>65</v>
      </c>
      <c r="F25" s="15">
        <v>92</v>
      </c>
      <c r="G25" s="15">
        <v>113</v>
      </c>
      <c r="H25" s="15">
        <v>158</v>
      </c>
      <c r="I25" s="15">
        <v>52</v>
      </c>
      <c r="J25" s="15">
        <v>84</v>
      </c>
      <c r="K25" s="15">
        <v>115</v>
      </c>
      <c r="L25" s="15">
        <v>142</v>
      </c>
      <c r="M25" s="15">
        <v>196</v>
      </c>
      <c r="N25" s="15">
        <v>64</v>
      </c>
      <c r="O25" s="15">
        <v>102</v>
      </c>
      <c r="P25" s="15">
        <v>136</v>
      </c>
      <c r="Q25" s="15">
        <v>170</v>
      </c>
      <c r="R25" s="15">
        <v>232</v>
      </c>
      <c r="S25" s="15">
        <v>77</v>
      </c>
      <c r="T25" s="15">
        <v>119</v>
      </c>
      <c r="U25" s="15">
        <v>156</v>
      </c>
      <c r="V25" s="15">
        <v>195</v>
      </c>
      <c r="W25" s="15">
        <v>265</v>
      </c>
      <c r="X25" s="15">
        <v>107</v>
      </c>
      <c r="Y25" s="15">
        <v>166</v>
      </c>
      <c r="Z25" s="15">
        <v>212</v>
      </c>
      <c r="AA25" s="15">
        <v>267</v>
      </c>
      <c r="AB25" s="15">
        <v>362</v>
      </c>
    </row>
    <row r="26" spans="1:28" x14ac:dyDescent="0.3">
      <c r="A26" s="2">
        <v>18</v>
      </c>
      <c r="B26" s="25">
        <v>600</v>
      </c>
      <c r="C26" s="24" t="s">
        <v>27</v>
      </c>
      <c r="D26" s="15">
        <v>47</v>
      </c>
      <c r="E26" s="15">
        <v>78</v>
      </c>
      <c r="F26" s="15">
        <v>111</v>
      </c>
      <c r="G26" s="15">
        <v>136</v>
      </c>
      <c r="H26" s="15">
        <v>189</v>
      </c>
      <c r="I26" s="15">
        <v>62</v>
      </c>
      <c r="J26" s="15">
        <v>101</v>
      </c>
      <c r="K26" s="15">
        <v>138</v>
      </c>
      <c r="L26" s="15">
        <v>171</v>
      </c>
      <c r="M26" s="15">
        <v>235</v>
      </c>
      <c r="N26" s="15">
        <v>77</v>
      </c>
      <c r="O26" s="15">
        <v>123</v>
      </c>
      <c r="P26" s="15">
        <v>163</v>
      </c>
      <c r="Q26" s="15">
        <v>203</v>
      </c>
      <c r="R26" s="15">
        <v>278</v>
      </c>
      <c r="S26" s="15">
        <v>92</v>
      </c>
      <c r="T26" s="15">
        <v>143</v>
      </c>
      <c r="U26" s="15">
        <v>187</v>
      </c>
      <c r="V26" s="15">
        <v>234</v>
      </c>
      <c r="W26" s="15">
        <v>318</v>
      </c>
      <c r="X26" s="15">
        <v>129</v>
      </c>
      <c r="Y26" s="15">
        <v>200</v>
      </c>
      <c r="Z26" s="15">
        <v>254</v>
      </c>
      <c r="AA26" s="15">
        <v>320</v>
      </c>
      <c r="AB26" s="15">
        <v>435</v>
      </c>
    </row>
    <row r="27" spans="1:28" x14ac:dyDescent="0.3">
      <c r="A27" s="2">
        <v>18</v>
      </c>
      <c r="B27" s="25">
        <v>700</v>
      </c>
      <c r="C27" s="24" t="s">
        <v>27</v>
      </c>
      <c r="D27" s="15">
        <v>55</v>
      </c>
      <c r="E27" s="15">
        <v>91</v>
      </c>
      <c r="F27" s="15">
        <v>129</v>
      </c>
      <c r="G27" s="15">
        <v>158</v>
      </c>
      <c r="H27" s="15">
        <v>221</v>
      </c>
      <c r="I27" s="15">
        <v>73</v>
      </c>
      <c r="J27" s="15">
        <v>118</v>
      </c>
      <c r="K27" s="15">
        <v>161</v>
      </c>
      <c r="L27" s="15">
        <v>199</v>
      </c>
      <c r="M27" s="15">
        <v>275</v>
      </c>
      <c r="N27" s="15">
        <v>90</v>
      </c>
      <c r="O27" s="15">
        <v>143</v>
      </c>
      <c r="P27" s="15">
        <v>191</v>
      </c>
      <c r="Q27" s="15">
        <v>237</v>
      </c>
      <c r="R27" s="15">
        <v>325</v>
      </c>
      <c r="S27" s="15">
        <v>107</v>
      </c>
      <c r="T27" s="15">
        <v>167</v>
      </c>
      <c r="U27" s="15">
        <v>218</v>
      </c>
      <c r="V27" s="15">
        <v>273</v>
      </c>
      <c r="W27" s="15">
        <v>371</v>
      </c>
      <c r="X27" s="15">
        <v>150</v>
      </c>
      <c r="Y27" s="15">
        <v>233</v>
      </c>
      <c r="Z27" s="15">
        <v>296</v>
      </c>
      <c r="AA27" s="15">
        <v>373</v>
      </c>
      <c r="AB27" s="15">
        <v>507</v>
      </c>
    </row>
    <row r="28" spans="1:28" x14ac:dyDescent="0.3">
      <c r="A28" s="2">
        <v>18</v>
      </c>
      <c r="B28" s="25">
        <v>800</v>
      </c>
      <c r="C28" s="24" t="s">
        <v>27</v>
      </c>
      <c r="D28" s="15">
        <v>63</v>
      </c>
      <c r="E28" s="15">
        <v>104</v>
      </c>
      <c r="F28" s="15">
        <v>148</v>
      </c>
      <c r="G28" s="15">
        <v>181</v>
      </c>
      <c r="H28" s="15">
        <v>252</v>
      </c>
      <c r="I28" s="15">
        <v>83</v>
      </c>
      <c r="J28" s="15">
        <v>135</v>
      </c>
      <c r="K28" s="15">
        <v>184</v>
      </c>
      <c r="L28" s="15">
        <v>227</v>
      </c>
      <c r="M28" s="15">
        <v>314</v>
      </c>
      <c r="N28" s="15">
        <v>103</v>
      </c>
      <c r="O28" s="15">
        <v>164</v>
      </c>
      <c r="P28" s="15">
        <v>218</v>
      </c>
      <c r="Q28" s="15">
        <v>271</v>
      </c>
      <c r="R28" s="15">
        <v>371</v>
      </c>
      <c r="S28" s="15">
        <v>123</v>
      </c>
      <c r="T28" s="15">
        <v>191</v>
      </c>
      <c r="U28" s="15">
        <v>249</v>
      </c>
      <c r="V28" s="15">
        <v>312</v>
      </c>
      <c r="W28" s="15">
        <v>424</v>
      </c>
      <c r="X28" s="15">
        <v>172</v>
      </c>
      <c r="Y28" s="15">
        <v>266</v>
      </c>
      <c r="Z28" s="15">
        <v>339</v>
      </c>
      <c r="AA28" s="15">
        <v>427</v>
      </c>
      <c r="AB28" s="15">
        <v>580</v>
      </c>
    </row>
    <row r="29" spans="1:28" x14ac:dyDescent="0.3">
      <c r="A29" s="2">
        <v>18</v>
      </c>
      <c r="B29" s="25">
        <v>900</v>
      </c>
      <c r="C29" s="24" t="s">
        <v>27</v>
      </c>
      <c r="D29" s="15">
        <v>71</v>
      </c>
      <c r="E29" s="15">
        <v>117</v>
      </c>
      <c r="F29" s="15">
        <v>166</v>
      </c>
      <c r="G29" s="15">
        <v>203</v>
      </c>
      <c r="H29" s="15">
        <v>284</v>
      </c>
      <c r="I29" s="15">
        <v>93</v>
      </c>
      <c r="J29" s="15">
        <v>152</v>
      </c>
      <c r="K29" s="15">
        <v>207</v>
      </c>
      <c r="L29" s="15">
        <v>256</v>
      </c>
      <c r="M29" s="15">
        <v>353</v>
      </c>
      <c r="N29" s="15">
        <v>116</v>
      </c>
      <c r="O29" s="15">
        <v>184</v>
      </c>
      <c r="P29" s="15">
        <v>245</v>
      </c>
      <c r="Q29" s="15">
        <v>305</v>
      </c>
      <c r="R29" s="15">
        <v>418</v>
      </c>
      <c r="S29" s="15">
        <v>138</v>
      </c>
      <c r="T29" s="15">
        <v>215</v>
      </c>
      <c r="U29" s="15">
        <v>280</v>
      </c>
      <c r="V29" s="15">
        <v>351</v>
      </c>
      <c r="W29" s="15">
        <v>477</v>
      </c>
      <c r="X29" s="15">
        <v>193</v>
      </c>
      <c r="Y29" s="15">
        <v>299</v>
      </c>
      <c r="Z29" s="15">
        <v>381</v>
      </c>
      <c r="AA29" s="15">
        <v>480</v>
      </c>
      <c r="AB29" s="15">
        <v>652</v>
      </c>
    </row>
    <row r="30" spans="1:28" x14ac:dyDescent="0.3">
      <c r="A30" s="2">
        <v>18</v>
      </c>
      <c r="B30" s="25">
        <v>1000</v>
      </c>
      <c r="C30" s="24" t="s">
        <v>27</v>
      </c>
      <c r="D30" s="15">
        <v>79</v>
      </c>
      <c r="E30" s="15">
        <v>130</v>
      </c>
      <c r="F30" s="15">
        <v>185</v>
      </c>
      <c r="G30" s="15">
        <v>226</v>
      </c>
      <c r="H30" s="15">
        <v>315</v>
      </c>
      <c r="I30" s="15">
        <v>104</v>
      </c>
      <c r="J30" s="15">
        <v>168</v>
      </c>
      <c r="K30" s="15">
        <v>230</v>
      </c>
      <c r="L30" s="15">
        <v>284</v>
      </c>
      <c r="M30" s="15">
        <v>392</v>
      </c>
      <c r="N30" s="15">
        <v>129</v>
      </c>
      <c r="O30" s="15">
        <v>205</v>
      </c>
      <c r="P30" s="15">
        <v>272</v>
      </c>
      <c r="Q30" s="15">
        <v>339</v>
      </c>
      <c r="R30" s="15">
        <v>464</v>
      </c>
      <c r="S30" s="15">
        <v>153</v>
      </c>
      <c r="T30" s="15">
        <v>239</v>
      </c>
      <c r="U30" s="15">
        <v>311</v>
      </c>
      <c r="V30" s="15">
        <v>390</v>
      </c>
      <c r="W30" s="15">
        <v>531</v>
      </c>
      <c r="X30" s="15">
        <v>215</v>
      </c>
      <c r="Y30" s="15">
        <v>333</v>
      </c>
      <c r="Z30" s="15">
        <v>424</v>
      </c>
      <c r="AA30" s="15">
        <v>533</v>
      </c>
      <c r="AB30" s="15">
        <v>725</v>
      </c>
    </row>
    <row r="31" spans="1:28" x14ac:dyDescent="0.3">
      <c r="A31" s="2">
        <v>18</v>
      </c>
      <c r="B31" s="25">
        <v>1100</v>
      </c>
      <c r="C31" s="24" t="s">
        <v>27</v>
      </c>
      <c r="D31" s="15">
        <v>87</v>
      </c>
      <c r="E31" s="15">
        <v>143</v>
      </c>
      <c r="F31" s="15">
        <v>203</v>
      </c>
      <c r="G31" s="15">
        <v>249</v>
      </c>
      <c r="H31" s="15">
        <v>347</v>
      </c>
      <c r="I31" s="15">
        <v>114</v>
      </c>
      <c r="J31" s="15">
        <v>185</v>
      </c>
      <c r="K31" s="15">
        <v>253</v>
      </c>
      <c r="L31" s="15">
        <v>313</v>
      </c>
      <c r="M31" s="15">
        <v>432</v>
      </c>
      <c r="N31" s="15">
        <v>141</v>
      </c>
      <c r="O31" s="15">
        <v>225</v>
      </c>
      <c r="P31" s="15">
        <v>300</v>
      </c>
      <c r="Q31" s="15">
        <v>373</v>
      </c>
      <c r="R31" s="15">
        <v>511</v>
      </c>
      <c r="S31" s="15">
        <v>169</v>
      </c>
      <c r="T31" s="15">
        <v>263</v>
      </c>
      <c r="U31" s="15">
        <v>342</v>
      </c>
      <c r="V31" s="15">
        <v>429</v>
      </c>
      <c r="W31" s="15">
        <v>584</v>
      </c>
      <c r="X31" s="15">
        <v>236</v>
      </c>
      <c r="Y31" s="15">
        <v>366</v>
      </c>
      <c r="Z31" s="15">
        <v>466</v>
      </c>
      <c r="AA31" s="15">
        <v>587</v>
      </c>
      <c r="AB31" s="15">
        <v>797</v>
      </c>
    </row>
    <row r="32" spans="1:28" x14ac:dyDescent="0.3">
      <c r="A32" s="2">
        <v>18</v>
      </c>
      <c r="B32" s="25">
        <v>1200</v>
      </c>
      <c r="C32" s="24" t="s">
        <v>27</v>
      </c>
      <c r="D32" s="15">
        <v>95</v>
      </c>
      <c r="E32" s="15">
        <v>156</v>
      </c>
      <c r="F32" s="15">
        <v>222</v>
      </c>
      <c r="G32" s="15">
        <v>271</v>
      </c>
      <c r="H32" s="15">
        <v>378</v>
      </c>
      <c r="I32" s="15">
        <v>124</v>
      </c>
      <c r="J32" s="15">
        <v>202</v>
      </c>
      <c r="K32" s="15">
        <v>276</v>
      </c>
      <c r="L32" s="15">
        <v>341</v>
      </c>
      <c r="M32" s="15">
        <v>471</v>
      </c>
      <c r="N32" s="15">
        <v>154</v>
      </c>
      <c r="O32" s="15">
        <v>246</v>
      </c>
      <c r="P32" s="15">
        <v>327</v>
      </c>
      <c r="Q32" s="15">
        <v>407</v>
      </c>
      <c r="R32" s="15">
        <v>557</v>
      </c>
      <c r="S32" s="15">
        <v>184</v>
      </c>
      <c r="T32" s="15">
        <v>287</v>
      </c>
      <c r="U32" s="15">
        <v>373</v>
      </c>
      <c r="V32" s="15">
        <v>468</v>
      </c>
      <c r="W32" s="15">
        <v>637</v>
      </c>
      <c r="X32" s="15">
        <v>258</v>
      </c>
      <c r="Y32" s="15">
        <v>399</v>
      </c>
      <c r="Z32" s="15">
        <v>508</v>
      </c>
      <c r="AA32" s="15">
        <v>640</v>
      </c>
      <c r="AB32" s="15">
        <v>870</v>
      </c>
    </row>
    <row r="33" spans="1:28" x14ac:dyDescent="0.3">
      <c r="A33" s="2">
        <v>18</v>
      </c>
      <c r="B33" s="25">
        <v>1300</v>
      </c>
      <c r="C33" s="24" t="s">
        <v>27</v>
      </c>
      <c r="D33" s="15">
        <v>103</v>
      </c>
      <c r="E33" s="15">
        <v>169</v>
      </c>
      <c r="F33" s="15">
        <v>240</v>
      </c>
      <c r="G33" s="15">
        <v>294</v>
      </c>
      <c r="H33" s="15">
        <v>410</v>
      </c>
      <c r="I33" s="15">
        <v>135</v>
      </c>
      <c r="J33" s="15">
        <v>219</v>
      </c>
      <c r="K33" s="15">
        <v>299</v>
      </c>
      <c r="L33" s="15">
        <v>370</v>
      </c>
      <c r="M33" s="15">
        <v>510</v>
      </c>
      <c r="N33" s="15">
        <v>167</v>
      </c>
      <c r="O33" s="15">
        <v>266</v>
      </c>
      <c r="P33" s="15">
        <v>354</v>
      </c>
      <c r="Q33" s="15">
        <v>441</v>
      </c>
      <c r="R33" s="15">
        <v>603</v>
      </c>
      <c r="S33" s="15">
        <v>199</v>
      </c>
      <c r="T33" s="15">
        <v>310</v>
      </c>
      <c r="U33" s="15">
        <v>404</v>
      </c>
      <c r="V33" s="15">
        <v>507</v>
      </c>
      <c r="W33" s="15">
        <v>690</v>
      </c>
      <c r="X33" s="15">
        <v>279</v>
      </c>
      <c r="Y33" s="15">
        <v>433</v>
      </c>
      <c r="Z33" s="15">
        <v>551</v>
      </c>
      <c r="AA33" s="15">
        <v>693</v>
      </c>
      <c r="AB33" s="15">
        <v>942</v>
      </c>
    </row>
    <row r="34" spans="1:28" x14ac:dyDescent="0.3">
      <c r="A34" s="2">
        <v>18</v>
      </c>
      <c r="B34" s="25">
        <v>1400</v>
      </c>
      <c r="C34" s="24" t="s">
        <v>27</v>
      </c>
      <c r="D34" s="15">
        <v>110</v>
      </c>
      <c r="E34" s="15">
        <v>182</v>
      </c>
      <c r="F34" s="15">
        <v>259</v>
      </c>
      <c r="G34" s="15">
        <v>316</v>
      </c>
      <c r="H34" s="15">
        <v>441</v>
      </c>
      <c r="I34" s="15">
        <v>145</v>
      </c>
      <c r="J34" s="15">
        <v>236</v>
      </c>
      <c r="K34" s="15">
        <v>322</v>
      </c>
      <c r="L34" s="15">
        <v>398</v>
      </c>
      <c r="M34" s="15">
        <v>549</v>
      </c>
      <c r="N34" s="15">
        <v>180</v>
      </c>
      <c r="O34" s="15">
        <v>287</v>
      </c>
      <c r="P34" s="15">
        <v>381</v>
      </c>
      <c r="Q34" s="15">
        <v>475</v>
      </c>
      <c r="R34" s="15">
        <v>650</v>
      </c>
      <c r="S34" s="15">
        <v>215</v>
      </c>
      <c r="T34" s="15">
        <v>334</v>
      </c>
      <c r="U34" s="15">
        <v>435</v>
      </c>
      <c r="V34" s="15">
        <v>546</v>
      </c>
      <c r="W34" s="15">
        <v>743</v>
      </c>
      <c r="X34" s="15">
        <v>301</v>
      </c>
      <c r="Y34" s="15">
        <v>466</v>
      </c>
      <c r="Z34" s="15">
        <v>593</v>
      </c>
      <c r="AA34" s="15">
        <v>747</v>
      </c>
      <c r="AB34" s="15">
        <v>1015</v>
      </c>
    </row>
    <row r="35" spans="1:28" x14ac:dyDescent="0.3">
      <c r="A35" s="2">
        <v>18</v>
      </c>
      <c r="B35" s="25">
        <v>1600</v>
      </c>
      <c r="C35" s="24" t="s">
        <v>27</v>
      </c>
      <c r="D35" s="15">
        <v>126</v>
      </c>
      <c r="E35" s="15">
        <v>208</v>
      </c>
      <c r="F35" s="15">
        <v>296</v>
      </c>
      <c r="G35" s="15">
        <v>362</v>
      </c>
      <c r="H35" s="15">
        <v>504</v>
      </c>
      <c r="I35" s="15">
        <v>166</v>
      </c>
      <c r="J35" s="15">
        <v>270</v>
      </c>
      <c r="K35" s="15">
        <v>369</v>
      </c>
      <c r="L35" s="15">
        <v>455</v>
      </c>
      <c r="M35" s="15">
        <v>628</v>
      </c>
      <c r="N35" s="15">
        <v>206</v>
      </c>
      <c r="O35" s="15">
        <v>327</v>
      </c>
      <c r="P35" s="15">
        <v>436</v>
      </c>
      <c r="Q35" s="15">
        <v>542</v>
      </c>
      <c r="R35" s="15">
        <v>743</v>
      </c>
      <c r="S35" s="15">
        <v>245</v>
      </c>
      <c r="T35" s="15">
        <v>382</v>
      </c>
      <c r="U35" s="15">
        <v>498</v>
      </c>
      <c r="V35" s="15">
        <v>625</v>
      </c>
      <c r="W35" s="15">
        <v>849</v>
      </c>
      <c r="X35" s="15">
        <v>344</v>
      </c>
      <c r="Y35" s="15">
        <v>532</v>
      </c>
      <c r="Z35" s="15">
        <v>678</v>
      </c>
      <c r="AA35" s="15">
        <v>853</v>
      </c>
      <c r="AB35" s="15">
        <v>1160</v>
      </c>
    </row>
    <row r="36" spans="1:28" x14ac:dyDescent="0.3">
      <c r="A36" s="2">
        <v>18</v>
      </c>
      <c r="B36" s="25">
        <v>1800</v>
      </c>
      <c r="C36" s="24" t="s">
        <v>27</v>
      </c>
      <c r="D36" s="15">
        <v>142</v>
      </c>
      <c r="E36" s="15">
        <v>234</v>
      </c>
      <c r="F36" s="15">
        <v>333</v>
      </c>
      <c r="G36" s="15">
        <v>407</v>
      </c>
      <c r="H36" s="15">
        <v>567</v>
      </c>
      <c r="I36" s="15">
        <v>187</v>
      </c>
      <c r="J36" s="15">
        <v>303</v>
      </c>
      <c r="K36" s="15">
        <v>415</v>
      </c>
      <c r="L36" s="15">
        <v>512</v>
      </c>
      <c r="M36" s="15">
        <v>706</v>
      </c>
      <c r="N36" s="15">
        <v>231</v>
      </c>
      <c r="O36" s="15">
        <v>368</v>
      </c>
      <c r="P36" s="15">
        <v>490</v>
      </c>
      <c r="Q36" s="15">
        <v>610</v>
      </c>
      <c r="R36" s="15">
        <v>835</v>
      </c>
      <c r="S36" s="15">
        <v>276</v>
      </c>
      <c r="T36" s="15">
        <v>430</v>
      </c>
      <c r="U36" s="15">
        <v>560</v>
      </c>
      <c r="V36" s="15">
        <v>703</v>
      </c>
      <c r="W36" s="15">
        <v>955</v>
      </c>
      <c r="X36" s="15">
        <v>387</v>
      </c>
      <c r="Y36" s="15">
        <v>599</v>
      </c>
      <c r="Z36" s="15">
        <v>762</v>
      </c>
      <c r="AA36" s="15">
        <v>960</v>
      </c>
      <c r="AB36" s="15">
        <v>1305</v>
      </c>
    </row>
    <row r="37" spans="1:28" x14ac:dyDescent="0.3">
      <c r="A37" s="2">
        <v>18</v>
      </c>
      <c r="B37" s="25">
        <v>2000</v>
      </c>
      <c r="C37" s="24" t="s">
        <v>27</v>
      </c>
      <c r="D37" s="15">
        <v>158</v>
      </c>
      <c r="E37" s="15">
        <v>260</v>
      </c>
      <c r="F37" s="15">
        <v>370</v>
      </c>
      <c r="G37" s="15">
        <v>452</v>
      </c>
      <c r="H37" s="15">
        <v>630</v>
      </c>
      <c r="I37" s="15">
        <v>207</v>
      </c>
      <c r="J37" s="15">
        <v>337</v>
      </c>
      <c r="K37" s="15">
        <v>461</v>
      </c>
      <c r="L37" s="15">
        <v>569</v>
      </c>
      <c r="M37" s="15">
        <v>785</v>
      </c>
      <c r="N37" s="15">
        <v>257</v>
      </c>
      <c r="O37" s="15">
        <v>409</v>
      </c>
      <c r="P37" s="15">
        <v>545</v>
      </c>
      <c r="Q37" s="15">
        <v>678</v>
      </c>
      <c r="R37" s="15">
        <v>928</v>
      </c>
      <c r="S37" s="15">
        <v>307</v>
      </c>
      <c r="T37" s="15">
        <v>478</v>
      </c>
      <c r="U37" s="15">
        <v>622</v>
      </c>
      <c r="V37" s="15">
        <v>781</v>
      </c>
      <c r="W37" s="15">
        <v>1061</v>
      </c>
      <c r="X37" s="15">
        <v>430</v>
      </c>
      <c r="Y37" s="15">
        <v>666</v>
      </c>
      <c r="Z37" s="15">
        <v>847</v>
      </c>
      <c r="AA37" s="15">
        <v>1067</v>
      </c>
      <c r="AB37" s="15">
        <v>1450</v>
      </c>
    </row>
    <row r="38" spans="1:28" x14ac:dyDescent="0.3">
      <c r="A38" s="2">
        <v>18</v>
      </c>
      <c r="B38" s="25">
        <v>2300</v>
      </c>
      <c r="C38" s="24" t="s">
        <v>27</v>
      </c>
      <c r="D38" s="15">
        <v>181</v>
      </c>
      <c r="E38" s="15">
        <v>299</v>
      </c>
      <c r="F38" s="15">
        <v>425</v>
      </c>
      <c r="G38" s="15">
        <v>520</v>
      </c>
      <c r="H38" s="15">
        <v>725</v>
      </c>
      <c r="I38" s="15">
        <v>239</v>
      </c>
      <c r="J38" s="15">
        <v>387</v>
      </c>
      <c r="K38" s="15">
        <v>530</v>
      </c>
      <c r="L38" s="15">
        <v>654</v>
      </c>
      <c r="M38" s="15">
        <v>903</v>
      </c>
      <c r="N38" s="15">
        <v>296</v>
      </c>
      <c r="O38" s="15">
        <v>471</v>
      </c>
      <c r="P38" s="15">
        <v>627</v>
      </c>
      <c r="Q38" s="15">
        <v>780</v>
      </c>
      <c r="R38" s="15">
        <v>1068</v>
      </c>
      <c r="S38" s="15">
        <v>352</v>
      </c>
      <c r="T38" s="15">
        <v>549</v>
      </c>
      <c r="U38" s="15">
        <v>715</v>
      </c>
      <c r="V38" s="15">
        <v>898</v>
      </c>
      <c r="W38" s="15">
        <v>1220</v>
      </c>
      <c r="X38" s="15">
        <v>494</v>
      </c>
      <c r="Y38" s="15">
        <v>765</v>
      </c>
      <c r="Z38" s="15">
        <v>974</v>
      </c>
      <c r="AA38" s="15">
        <v>1227</v>
      </c>
      <c r="AB38" s="15">
        <v>1667</v>
      </c>
    </row>
    <row r="39" spans="1:28" x14ac:dyDescent="0.3">
      <c r="A39" s="2">
        <v>18</v>
      </c>
      <c r="B39" s="25">
        <v>2400</v>
      </c>
      <c r="C39" s="24" t="s">
        <v>27</v>
      </c>
      <c r="D39" s="15">
        <v>189</v>
      </c>
      <c r="E39" s="15">
        <v>312</v>
      </c>
      <c r="F39" s="15">
        <v>444</v>
      </c>
      <c r="G39" s="15">
        <v>542</v>
      </c>
      <c r="H39" s="15">
        <v>756</v>
      </c>
      <c r="I39" s="15">
        <v>249</v>
      </c>
      <c r="J39" s="15">
        <v>404</v>
      </c>
      <c r="K39" s="15">
        <v>553</v>
      </c>
      <c r="L39" s="15">
        <v>682</v>
      </c>
      <c r="M39" s="15">
        <v>942</v>
      </c>
      <c r="N39" s="15">
        <v>308</v>
      </c>
      <c r="O39" s="15">
        <v>491</v>
      </c>
      <c r="P39" s="15">
        <v>654</v>
      </c>
      <c r="Q39" s="15">
        <v>814</v>
      </c>
      <c r="R39" s="15">
        <v>1114</v>
      </c>
      <c r="S39" s="15">
        <v>368</v>
      </c>
      <c r="T39" s="15">
        <v>573</v>
      </c>
      <c r="U39" s="15">
        <v>746</v>
      </c>
      <c r="V39" s="15">
        <v>937</v>
      </c>
      <c r="W39" s="15">
        <v>1273</v>
      </c>
      <c r="X39" s="15">
        <v>516</v>
      </c>
      <c r="Y39" s="15">
        <v>799</v>
      </c>
      <c r="Z39" s="15">
        <v>1017</v>
      </c>
      <c r="AA39" s="15">
        <v>1280</v>
      </c>
      <c r="AB39" s="15">
        <v>1740</v>
      </c>
    </row>
    <row r="40" spans="1:28" x14ac:dyDescent="0.3">
      <c r="A40" s="2">
        <v>18</v>
      </c>
      <c r="B40" s="25">
        <v>2600</v>
      </c>
      <c r="C40" s="24" t="s">
        <v>27</v>
      </c>
      <c r="D40" s="15">
        <v>205</v>
      </c>
      <c r="E40" s="15">
        <v>338</v>
      </c>
      <c r="F40" s="15">
        <v>481</v>
      </c>
      <c r="G40" s="15">
        <v>588</v>
      </c>
      <c r="H40" s="15">
        <v>819</v>
      </c>
      <c r="I40" s="15">
        <v>270</v>
      </c>
      <c r="J40" s="15">
        <v>438</v>
      </c>
      <c r="K40" s="15">
        <v>599</v>
      </c>
      <c r="L40" s="15">
        <v>739</v>
      </c>
      <c r="M40" s="15">
        <v>1020</v>
      </c>
      <c r="N40" s="15">
        <v>334</v>
      </c>
      <c r="O40" s="15">
        <v>532</v>
      </c>
      <c r="P40" s="15">
        <v>708</v>
      </c>
      <c r="Q40" s="15">
        <v>881</v>
      </c>
      <c r="R40" s="15">
        <v>1207</v>
      </c>
      <c r="S40" s="15">
        <v>398</v>
      </c>
      <c r="T40" s="15">
        <v>621</v>
      </c>
      <c r="U40" s="15">
        <v>809</v>
      </c>
      <c r="V40" s="15">
        <v>1015</v>
      </c>
      <c r="W40" s="15">
        <v>1379</v>
      </c>
      <c r="X40" s="15">
        <v>559</v>
      </c>
      <c r="Y40" s="15">
        <v>865</v>
      </c>
      <c r="Z40" s="15">
        <v>1101</v>
      </c>
      <c r="AA40" s="15">
        <v>1387</v>
      </c>
      <c r="AB40" s="15">
        <v>1885</v>
      </c>
    </row>
    <row r="41" spans="1:28" x14ac:dyDescent="0.3">
      <c r="A41" s="2">
        <v>18</v>
      </c>
      <c r="B41" s="26">
        <v>2800</v>
      </c>
      <c r="C41" s="24" t="s">
        <v>27</v>
      </c>
      <c r="D41" s="15">
        <v>221</v>
      </c>
      <c r="E41" s="15">
        <v>364</v>
      </c>
      <c r="F41" s="15">
        <v>517</v>
      </c>
      <c r="G41" s="15">
        <v>633</v>
      </c>
      <c r="H41" s="15">
        <v>882</v>
      </c>
      <c r="I41" s="15">
        <v>290</v>
      </c>
      <c r="J41" s="15">
        <v>472</v>
      </c>
      <c r="K41" s="15">
        <v>645</v>
      </c>
      <c r="L41" s="15">
        <v>796</v>
      </c>
      <c r="M41" s="15">
        <v>1099</v>
      </c>
      <c r="N41" s="15">
        <v>360</v>
      </c>
      <c r="O41" s="15">
        <v>573</v>
      </c>
      <c r="P41" s="15">
        <v>763</v>
      </c>
      <c r="Q41" s="15">
        <v>949</v>
      </c>
      <c r="R41" s="15">
        <v>1300</v>
      </c>
      <c r="S41" s="15">
        <v>429</v>
      </c>
      <c r="T41" s="15">
        <v>669</v>
      </c>
      <c r="U41" s="15">
        <v>871</v>
      </c>
      <c r="V41" s="15">
        <v>1093</v>
      </c>
      <c r="W41" s="15">
        <v>1486</v>
      </c>
      <c r="X41" s="15">
        <v>602</v>
      </c>
      <c r="Y41" s="15">
        <v>932</v>
      </c>
      <c r="Z41" s="15">
        <v>1186</v>
      </c>
      <c r="AA41" s="15">
        <v>1493</v>
      </c>
      <c r="AB41" s="15">
        <v>2030</v>
      </c>
    </row>
    <row r="42" spans="1:28" x14ac:dyDescent="0.3">
      <c r="A42" s="2">
        <v>18</v>
      </c>
      <c r="B42" s="26">
        <v>3000</v>
      </c>
      <c r="C42" s="24" t="s">
        <v>27</v>
      </c>
      <c r="D42" s="15">
        <v>237</v>
      </c>
      <c r="E42" s="15">
        <v>390</v>
      </c>
      <c r="F42" s="15">
        <v>554</v>
      </c>
      <c r="G42" s="15">
        <v>678</v>
      </c>
      <c r="H42" s="15">
        <v>945</v>
      </c>
      <c r="I42" s="15">
        <v>311</v>
      </c>
      <c r="J42" s="15">
        <v>505</v>
      </c>
      <c r="K42" s="15">
        <v>691</v>
      </c>
      <c r="L42" s="15">
        <v>853</v>
      </c>
      <c r="M42" s="15">
        <v>1177</v>
      </c>
      <c r="N42" s="15">
        <v>386</v>
      </c>
      <c r="O42" s="15">
        <v>614</v>
      </c>
      <c r="P42" s="15">
        <v>817</v>
      </c>
      <c r="Q42" s="15">
        <v>1017</v>
      </c>
      <c r="R42" s="15">
        <v>1392</v>
      </c>
      <c r="S42" s="15">
        <v>460</v>
      </c>
      <c r="T42" s="15">
        <v>717</v>
      </c>
      <c r="U42" s="15">
        <v>933</v>
      </c>
      <c r="V42" s="15">
        <v>1171</v>
      </c>
      <c r="W42" s="15">
        <v>1592</v>
      </c>
      <c r="X42" s="15">
        <v>645</v>
      </c>
      <c r="Y42" s="15">
        <v>998</v>
      </c>
      <c r="Z42" s="15">
        <v>1271</v>
      </c>
      <c r="AA42" s="15">
        <v>1600</v>
      </c>
      <c r="AB42" s="15">
        <v>2175</v>
      </c>
    </row>
    <row r="43" spans="1:28" s="99" customFormat="1" x14ac:dyDescent="0.3">
      <c r="A43" s="99">
        <v>20</v>
      </c>
      <c r="B43" s="100">
        <v>400</v>
      </c>
      <c r="C43" s="101" t="s">
        <v>27</v>
      </c>
      <c r="D43" s="102">
        <v>26</v>
      </c>
      <c r="E43" s="102">
        <v>44</v>
      </c>
      <c r="F43" s="102">
        <v>62</v>
      </c>
      <c r="G43" s="102">
        <v>76</v>
      </c>
      <c r="H43" s="102">
        <v>106</v>
      </c>
      <c r="I43" s="102">
        <v>35</v>
      </c>
      <c r="J43" s="102">
        <v>57</v>
      </c>
      <c r="K43" s="102">
        <v>77</v>
      </c>
      <c r="L43" s="102">
        <v>95</v>
      </c>
      <c r="M43" s="102">
        <v>131</v>
      </c>
      <c r="N43" s="102">
        <v>43</v>
      </c>
      <c r="O43" s="102">
        <v>69</v>
      </c>
      <c r="P43" s="102">
        <v>91</v>
      </c>
      <c r="Q43" s="102">
        <v>114</v>
      </c>
      <c r="R43" s="102">
        <v>155</v>
      </c>
      <c r="S43" s="102">
        <v>52</v>
      </c>
      <c r="T43" s="102">
        <v>80</v>
      </c>
      <c r="U43" s="102">
        <v>104</v>
      </c>
      <c r="V43" s="102">
        <v>131</v>
      </c>
      <c r="W43" s="102">
        <v>177</v>
      </c>
      <c r="X43" s="102">
        <v>72</v>
      </c>
      <c r="Y43" s="102">
        <v>112</v>
      </c>
      <c r="Z43" s="102">
        <v>142</v>
      </c>
      <c r="AA43" s="102">
        <v>178</v>
      </c>
      <c r="AB43" s="102">
        <v>242</v>
      </c>
    </row>
    <row r="44" spans="1:28" x14ac:dyDescent="0.3">
      <c r="A44" s="2">
        <v>20</v>
      </c>
      <c r="B44" s="25">
        <v>500</v>
      </c>
      <c r="C44" s="24" t="s">
        <v>27</v>
      </c>
      <c r="D44" s="15">
        <v>33</v>
      </c>
      <c r="E44" s="15">
        <v>55</v>
      </c>
      <c r="F44" s="15">
        <v>78</v>
      </c>
      <c r="G44" s="15">
        <v>95</v>
      </c>
      <c r="H44" s="15">
        <v>132</v>
      </c>
      <c r="I44" s="15">
        <v>43</v>
      </c>
      <c r="J44" s="15">
        <v>71</v>
      </c>
      <c r="K44" s="15">
        <v>97</v>
      </c>
      <c r="L44" s="15">
        <v>119</v>
      </c>
      <c r="M44" s="15">
        <v>164</v>
      </c>
      <c r="N44" s="15">
        <v>54</v>
      </c>
      <c r="O44" s="15">
        <v>86</v>
      </c>
      <c r="P44" s="15">
        <v>114</v>
      </c>
      <c r="Q44" s="15">
        <v>142</v>
      </c>
      <c r="R44" s="15">
        <v>194</v>
      </c>
      <c r="S44" s="15">
        <v>64</v>
      </c>
      <c r="T44" s="15">
        <v>100</v>
      </c>
      <c r="U44" s="15">
        <v>130</v>
      </c>
      <c r="V44" s="15">
        <v>163</v>
      </c>
      <c r="W44" s="15">
        <v>221</v>
      </c>
      <c r="X44" s="15">
        <v>90</v>
      </c>
      <c r="Y44" s="15">
        <v>139</v>
      </c>
      <c r="Z44" s="15">
        <v>177</v>
      </c>
      <c r="AA44" s="15">
        <v>222</v>
      </c>
      <c r="AB44" s="15">
        <v>302</v>
      </c>
    </row>
    <row r="45" spans="1:28" x14ac:dyDescent="0.3">
      <c r="A45" s="2">
        <v>20</v>
      </c>
      <c r="B45" s="25">
        <v>600</v>
      </c>
      <c r="C45" s="24" t="s">
        <v>27</v>
      </c>
      <c r="D45" s="15">
        <v>40</v>
      </c>
      <c r="E45" s="15">
        <v>66</v>
      </c>
      <c r="F45" s="15">
        <v>93</v>
      </c>
      <c r="G45" s="15">
        <v>114</v>
      </c>
      <c r="H45" s="15">
        <v>159</v>
      </c>
      <c r="I45" s="15">
        <v>52</v>
      </c>
      <c r="J45" s="15">
        <v>85</v>
      </c>
      <c r="K45" s="15">
        <v>116</v>
      </c>
      <c r="L45" s="15">
        <v>143</v>
      </c>
      <c r="M45" s="15">
        <v>197</v>
      </c>
      <c r="N45" s="15">
        <v>65</v>
      </c>
      <c r="O45" s="15">
        <v>103</v>
      </c>
      <c r="P45" s="15">
        <v>137</v>
      </c>
      <c r="Q45" s="15">
        <v>170</v>
      </c>
      <c r="R45" s="15">
        <v>233</v>
      </c>
      <c r="S45" s="15">
        <v>77</v>
      </c>
      <c r="T45" s="15">
        <v>120</v>
      </c>
      <c r="U45" s="15">
        <v>156</v>
      </c>
      <c r="V45" s="15">
        <v>196</v>
      </c>
      <c r="W45" s="15">
        <v>266</v>
      </c>
      <c r="X45" s="15">
        <v>108</v>
      </c>
      <c r="Y45" s="15">
        <v>167</v>
      </c>
      <c r="Z45" s="15">
        <v>212</v>
      </c>
      <c r="AA45" s="15">
        <v>267</v>
      </c>
      <c r="AB45" s="15">
        <v>362</v>
      </c>
    </row>
    <row r="46" spans="1:28" x14ac:dyDescent="0.3">
      <c r="A46" s="2">
        <v>20</v>
      </c>
      <c r="B46" s="25">
        <v>700</v>
      </c>
      <c r="C46" s="24" t="s">
        <v>27</v>
      </c>
      <c r="D46" s="15">
        <v>46</v>
      </c>
      <c r="E46" s="15">
        <v>76</v>
      </c>
      <c r="F46" s="15">
        <v>109</v>
      </c>
      <c r="G46" s="15">
        <v>133</v>
      </c>
      <c r="H46" s="15">
        <v>185</v>
      </c>
      <c r="I46" s="15">
        <v>61</v>
      </c>
      <c r="J46" s="15">
        <v>99</v>
      </c>
      <c r="K46" s="15">
        <v>136</v>
      </c>
      <c r="L46" s="15">
        <v>167</v>
      </c>
      <c r="M46" s="15">
        <v>230</v>
      </c>
      <c r="N46" s="15">
        <v>75</v>
      </c>
      <c r="O46" s="15">
        <v>120</v>
      </c>
      <c r="P46" s="15">
        <v>160</v>
      </c>
      <c r="Q46" s="15">
        <v>199</v>
      </c>
      <c r="R46" s="15">
        <v>272</v>
      </c>
      <c r="S46" s="15">
        <v>90</v>
      </c>
      <c r="T46" s="15">
        <v>140</v>
      </c>
      <c r="U46" s="15">
        <v>182</v>
      </c>
      <c r="V46" s="15">
        <v>228</v>
      </c>
      <c r="W46" s="15">
        <v>310</v>
      </c>
      <c r="X46" s="15">
        <v>126</v>
      </c>
      <c r="Y46" s="15">
        <v>195</v>
      </c>
      <c r="Z46" s="15">
        <v>248</v>
      </c>
      <c r="AA46" s="15">
        <v>311</v>
      </c>
      <c r="AB46" s="15">
        <v>423</v>
      </c>
    </row>
    <row r="47" spans="1:28" x14ac:dyDescent="0.3">
      <c r="A47" s="2">
        <v>20</v>
      </c>
      <c r="B47" s="25">
        <v>800</v>
      </c>
      <c r="C47" s="24" t="s">
        <v>27</v>
      </c>
      <c r="D47" s="15">
        <v>53</v>
      </c>
      <c r="E47" s="15">
        <v>87</v>
      </c>
      <c r="F47" s="15">
        <v>125</v>
      </c>
      <c r="G47" s="15">
        <v>152</v>
      </c>
      <c r="H47" s="15">
        <v>211</v>
      </c>
      <c r="I47" s="15">
        <v>69</v>
      </c>
      <c r="J47" s="15">
        <v>113</v>
      </c>
      <c r="K47" s="15">
        <v>155</v>
      </c>
      <c r="L47" s="15">
        <v>191</v>
      </c>
      <c r="M47" s="15">
        <v>263</v>
      </c>
      <c r="N47" s="15">
        <v>86</v>
      </c>
      <c r="O47" s="15">
        <v>137</v>
      </c>
      <c r="P47" s="15">
        <v>183</v>
      </c>
      <c r="Q47" s="15">
        <v>227</v>
      </c>
      <c r="R47" s="15">
        <v>310</v>
      </c>
      <c r="S47" s="15">
        <v>103</v>
      </c>
      <c r="T47" s="15">
        <v>160</v>
      </c>
      <c r="U47" s="15">
        <v>208</v>
      </c>
      <c r="V47" s="15">
        <v>261</v>
      </c>
      <c r="W47" s="15">
        <v>354</v>
      </c>
      <c r="X47" s="15">
        <v>144</v>
      </c>
      <c r="Y47" s="15">
        <v>223</v>
      </c>
      <c r="Z47" s="15">
        <v>283</v>
      </c>
      <c r="AA47" s="15">
        <v>356</v>
      </c>
      <c r="AB47" s="15">
        <v>483</v>
      </c>
    </row>
    <row r="48" spans="1:28" x14ac:dyDescent="0.3">
      <c r="A48" s="2">
        <v>20</v>
      </c>
      <c r="B48" s="25">
        <v>900</v>
      </c>
      <c r="C48" s="24" t="s">
        <v>27</v>
      </c>
      <c r="D48" s="15">
        <v>59</v>
      </c>
      <c r="E48" s="15">
        <v>98</v>
      </c>
      <c r="F48" s="15">
        <v>140</v>
      </c>
      <c r="G48" s="15">
        <v>171</v>
      </c>
      <c r="H48" s="15">
        <v>238</v>
      </c>
      <c r="I48" s="15">
        <v>78</v>
      </c>
      <c r="J48" s="15">
        <v>127</v>
      </c>
      <c r="K48" s="15">
        <v>174</v>
      </c>
      <c r="L48" s="15">
        <v>214</v>
      </c>
      <c r="M48" s="15">
        <v>296</v>
      </c>
      <c r="N48" s="15">
        <v>97</v>
      </c>
      <c r="O48" s="15">
        <v>155</v>
      </c>
      <c r="P48" s="15">
        <v>206</v>
      </c>
      <c r="Q48" s="15">
        <v>255</v>
      </c>
      <c r="R48" s="15">
        <v>349</v>
      </c>
      <c r="S48" s="15">
        <v>116</v>
      </c>
      <c r="T48" s="15">
        <v>180</v>
      </c>
      <c r="U48" s="15">
        <v>234</v>
      </c>
      <c r="V48" s="15">
        <v>294</v>
      </c>
      <c r="W48" s="15">
        <v>398</v>
      </c>
      <c r="X48" s="15">
        <v>162</v>
      </c>
      <c r="Y48" s="15">
        <v>251</v>
      </c>
      <c r="Z48" s="15">
        <v>319</v>
      </c>
      <c r="AA48" s="15">
        <v>400</v>
      </c>
      <c r="AB48" s="15">
        <v>544</v>
      </c>
    </row>
    <row r="49" spans="1:28" x14ac:dyDescent="0.3">
      <c r="A49" s="2">
        <v>20</v>
      </c>
      <c r="B49" s="25">
        <v>1000</v>
      </c>
      <c r="C49" s="24" t="s">
        <v>27</v>
      </c>
      <c r="D49" s="15">
        <v>66</v>
      </c>
      <c r="E49" s="15">
        <v>109</v>
      </c>
      <c r="F49" s="15">
        <v>156</v>
      </c>
      <c r="G49" s="15">
        <v>190</v>
      </c>
      <c r="H49" s="15">
        <v>264</v>
      </c>
      <c r="I49" s="15">
        <v>87</v>
      </c>
      <c r="J49" s="15">
        <v>141</v>
      </c>
      <c r="K49" s="15">
        <v>194</v>
      </c>
      <c r="L49" s="15">
        <v>238</v>
      </c>
      <c r="M49" s="15">
        <v>329</v>
      </c>
      <c r="N49" s="15">
        <v>108</v>
      </c>
      <c r="O49" s="15">
        <v>172</v>
      </c>
      <c r="P49" s="15">
        <v>229</v>
      </c>
      <c r="Q49" s="15">
        <v>284</v>
      </c>
      <c r="R49" s="15">
        <v>388</v>
      </c>
      <c r="S49" s="15">
        <v>129</v>
      </c>
      <c r="T49" s="15">
        <v>200</v>
      </c>
      <c r="U49" s="15">
        <v>260</v>
      </c>
      <c r="V49" s="15">
        <v>326</v>
      </c>
      <c r="W49" s="15">
        <v>443</v>
      </c>
      <c r="X49" s="15">
        <v>181</v>
      </c>
      <c r="Y49" s="15">
        <v>279</v>
      </c>
      <c r="Z49" s="15">
        <v>354</v>
      </c>
      <c r="AA49" s="15">
        <v>445</v>
      </c>
      <c r="AB49" s="15">
        <v>604</v>
      </c>
    </row>
    <row r="50" spans="1:28" x14ac:dyDescent="0.3">
      <c r="A50" s="2">
        <v>20</v>
      </c>
      <c r="B50" s="25">
        <v>1100</v>
      </c>
      <c r="C50" s="24" t="s">
        <v>27</v>
      </c>
      <c r="D50" s="15">
        <v>72</v>
      </c>
      <c r="E50" s="15">
        <v>120</v>
      </c>
      <c r="F50" s="15">
        <v>171</v>
      </c>
      <c r="G50" s="15">
        <v>209</v>
      </c>
      <c r="H50" s="15">
        <v>291</v>
      </c>
      <c r="I50" s="15">
        <v>96</v>
      </c>
      <c r="J50" s="15">
        <v>156</v>
      </c>
      <c r="K50" s="15">
        <v>213</v>
      </c>
      <c r="L50" s="15">
        <v>262</v>
      </c>
      <c r="M50" s="15">
        <v>361</v>
      </c>
      <c r="N50" s="15">
        <v>119</v>
      </c>
      <c r="O50" s="15">
        <v>189</v>
      </c>
      <c r="P50" s="15">
        <v>251</v>
      </c>
      <c r="Q50" s="15">
        <v>312</v>
      </c>
      <c r="R50" s="15">
        <v>427</v>
      </c>
      <c r="S50" s="15">
        <v>142</v>
      </c>
      <c r="T50" s="15">
        <v>220</v>
      </c>
      <c r="U50" s="15">
        <v>287</v>
      </c>
      <c r="V50" s="15">
        <v>359</v>
      </c>
      <c r="W50" s="15">
        <v>487</v>
      </c>
      <c r="X50" s="15">
        <v>199</v>
      </c>
      <c r="Y50" s="15">
        <v>307</v>
      </c>
      <c r="Z50" s="15">
        <v>389</v>
      </c>
      <c r="AA50" s="15">
        <v>489</v>
      </c>
      <c r="AB50" s="15">
        <v>664</v>
      </c>
    </row>
    <row r="51" spans="1:28" x14ac:dyDescent="0.3">
      <c r="A51" s="2">
        <v>20</v>
      </c>
      <c r="B51" s="25">
        <v>1200</v>
      </c>
      <c r="C51" s="24" t="s">
        <v>27</v>
      </c>
      <c r="D51" s="15">
        <v>79</v>
      </c>
      <c r="E51" s="15">
        <v>131</v>
      </c>
      <c r="F51" s="15">
        <v>187</v>
      </c>
      <c r="G51" s="15">
        <v>228</v>
      </c>
      <c r="H51" s="15">
        <v>317</v>
      </c>
      <c r="I51" s="15">
        <v>104</v>
      </c>
      <c r="J51" s="15">
        <v>170</v>
      </c>
      <c r="K51" s="15">
        <v>232</v>
      </c>
      <c r="L51" s="15">
        <v>286</v>
      </c>
      <c r="M51" s="15">
        <v>394</v>
      </c>
      <c r="N51" s="15">
        <v>129</v>
      </c>
      <c r="O51" s="15">
        <v>206</v>
      </c>
      <c r="P51" s="15">
        <v>274</v>
      </c>
      <c r="Q51" s="15">
        <v>341</v>
      </c>
      <c r="R51" s="15">
        <v>466</v>
      </c>
      <c r="S51" s="15">
        <v>155</v>
      </c>
      <c r="T51" s="15">
        <v>240</v>
      </c>
      <c r="U51" s="15">
        <v>313</v>
      </c>
      <c r="V51" s="15">
        <v>392</v>
      </c>
      <c r="W51" s="15">
        <v>531</v>
      </c>
      <c r="X51" s="15">
        <v>217</v>
      </c>
      <c r="Y51" s="15">
        <v>335</v>
      </c>
      <c r="Z51" s="15">
        <v>425</v>
      </c>
      <c r="AA51" s="15">
        <v>534</v>
      </c>
      <c r="AB51" s="15">
        <v>725</v>
      </c>
    </row>
    <row r="52" spans="1:28" x14ac:dyDescent="0.3">
      <c r="A52" s="2">
        <v>20</v>
      </c>
      <c r="B52" s="25">
        <v>1300</v>
      </c>
      <c r="C52" s="24" t="s">
        <v>27</v>
      </c>
      <c r="D52" s="15">
        <v>86</v>
      </c>
      <c r="E52" s="15">
        <v>142</v>
      </c>
      <c r="F52" s="15">
        <v>202</v>
      </c>
      <c r="G52" s="15">
        <v>246</v>
      </c>
      <c r="H52" s="15">
        <v>344</v>
      </c>
      <c r="I52" s="15">
        <v>113</v>
      </c>
      <c r="J52" s="15">
        <v>184</v>
      </c>
      <c r="K52" s="15">
        <v>252</v>
      </c>
      <c r="L52" s="15">
        <v>310</v>
      </c>
      <c r="M52" s="15">
        <v>427</v>
      </c>
      <c r="N52" s="15">
        <v>140</v>
      </c>
      <c r="O52" s="15">
        <v>223</v>
      </c>
      <c r="P52" s="15">
        <v>297</v>
      </c>
      <c r="Q52" s="15">
        <v>369</v>
      </c>
      <c r="R52" s="15">
        <v>504</v>
      </c>
      <c r="S52" s="15">
        <v>168</v>
      </c>
      <c r="T52" s="15">
        <v>260</v>
      </c>
      <c r="U52" s="15">
        <v>339</v>
      </c>
      <c r="V52" s="15">
        <v>424</v>
      </c>
      <c r="W52" s="15">
        <v>576</v>
      </c>
      <c r="X52" s="15">
        <v>235</v>
      </c>
      <c r="Y52" s="15">
        <v>363</v>
      </c>
      <c r="Z52" s="15">
        <v>460</v>
      </c>
      <c r="AA52" s="15">
        <v>578</v>
      </c>
      <c r="AB52" s="15">
        <v>785</v>
      </c>
    </row>
    <row r="53" spans="1:28" x14ac:dyDescent="0.3">
      <c r="A53" s="2">
        <v>20</v>
      </c>
      <c r="B53" s="25">
        <v>1400</v>
      </c>
      <c r="C53" s="24" t="s">
        <v>27</v>
      </c>
      <c r="D53" s="15">
        <v>92</v>
      </c>
      <c r="E53" s="15">
        <v>153</v>
      </c>
      <c r="F53" s="15">
        <v>218</v>
      </c>
      <c r="G53" s="15">
        <v>265</v>
      </c>
      <c r="H53" s="15">
        <v>370</v>
      </c>
      <c r="I53" s="15">
        <v>122</v>
      </c>
      <c r="J53" s="15">
        <v>198</v>
      </c>
      <c r="K53" s="15">
        <v>271</v>
      </c>
      <c r="L53" s="15">
        <v>334</v>
      </c>
      <c r="M53" s="15">
        <v>460</v>
      </c>
      <c r="N53" s="15">
        <v>151</v>
      </c>
      <c r="O53" s="15">
        <v>240</v>
      </c>
      <c r="P53" s="15">
        <v>320</v>
      </c>
      <c r="Q53" s="15">
        <v>397</v>
      </c>
      <c r="R53" s="15">
        <v>543</v>
      </c>
      <c r="S53" s="15">
        <v>180</v>
      </c>
      <c r="T53" s="15">
        <v>280</v>
      </c>
      <c r="U53" s="15">
        <v>365</v>
      </c>
      <c r="V53" s="15">
        <v>457</v>
      </c>
      <c r="W53" s="15">
        <v>620</v>
      </c>
      <c r="X53" s="15">
        <v>253</v>
      </c>
      <c r="Y53" s="15">
        <v>390</v>
      </c>
      <c r="Z53" s="15">
        <v>495</v>
      </c>
      <c r="AA53" s="15">
        <v>622</v>
      </c>
      <c r="AB53" s="15">
        <v>846</v>
      </c>
    </row>
    <row r="54" spans="1:28" x14ac:dyDescent="0.3">
      <c r="A54" s="2">
        <v>20</v>
      </c>
      <c r="B54" s="25">
        <v>1600</v>
      </c>
      <c r="C54" s="24" t="s">
        <v>27</v>
      </c>
      <c r="D54" s="15">
        <v>105</v>
      </c>
      <c r="E54" s="15">
        <v>175</v>
      </c>
      <c r="F54" s="15">
        <v>249</v>
      </c>
      <c r="G54" s="15">
        <v>303</v>
      </c>
      <c r="H54" s="15">
        <v>423</v>
      </c>
      <c r="I54" s="15">
        <v>139</v>
      </c>
      <c r="J54" s="15">
        <v>226</v>
      </c>
      <c r="K54" s="15">
        <v>310</v>
      </c>
      <c r="L54" s="15">
        <v>381</v>
      </c>
      <c r="M54" s="15">
        <v>526</v>
      </c>
      <c r="N54" s="15">
        <v>173</v>
      </c>
      <c r="O54" s="15">
        <v>275</v>
      </c>
      <c r="P54" s="15">
        <v>366</v>
      </c>
      <c r="Q54" s="15">
        <v>454</v>
      </c>
      <c r="R54" s="15">
        <v>621</v>
      </c>
      <c r="S54" s="15">
        <v>206</v>
      </c>
      <c r="T54" s="15">
        <v>321</v>
      </c>
      <c r="U54" s="15">
        <v>417</v>
      </c>
      <c r="V54" s="15">
        <v>522</v>
      </c>
      <c r="W54" s="15">
        <v>708</v>
      </c>
      <c r="X54" s="15">
        <v>289</v>
      </c>
      <c r="Y54" s="15">
        <v>446</v>
      </c>
      <c r="Z54" s="15">
        <v>566</v>
      </c>
      <c r="AA54" s="15">
        <v>711</v>
      </c>
      <c r="AB54" s="15">
        <v>966</v>
      </c>
    </row>
    <row r="55" spans="1:28" x14ac:dyDescent="0.3">
      <c r="A55" s="2">
        <v>20</v>
      </c>
      <c r="B55" s="25">
        <v>1800</v>
      </c>
      <c r="C55" s="24" t="s">
        <v>27</v>
      </c>
      <c r="D55" s="15">
        <v>119</v>
      </c>
      <c r="E55" s="15">
        <v>197</v>
      </c>
      <c r="F55" s="15">
        <v>280</v>
      </c>
      <c r="G55" s="15">
        <v>341</v>
      </c>
      <c r="H55" s="15">
        <v>476</v>
      </c>
      <c r="I55" s="15">
        <v>156</v>
      </c>
      <c r="J55" s="15">
        <v>255</v>
      </c>
      <c r="K55" s="15">
        <v>349</v>
      </c>
      <c r="L55" s="15">
        <v>429</v>
      </c>
      <c r="M55" s="15">
        <v>591</v>
      </c>
      <c r="N55" s="15">
        <v>194</v>
      </c>
      <c r="O55" s="15">
        <v>309</v>
      </c>
      <c r="P55" s="15">
        <v>411</v>
      </c>
      <c r="Q55" s="15">
        <v>511</v>
      </c>
      <c r="R55" s="15">
        <v>698</v>
      </c>
      <c r="S55" s="15">
        <v>232</v>
      </c>
      <c r="T55" s="15">
        <v>361</v>
      </c>
      <c r="U55" s="15">
        <v>469</v>
      </c>
      <c r="V55" s="15">
        <v>587</v>
      </c>
      <c r="W55" s="15">
        <v>797</v>
      </c>
      <c r="X55" s="15">
        <v>325</v>
      </c>
      <c r="Y55" s="15">
        <v>502</v>
      </c>
      <c r="Z55" s="15">
        <v>637</v>
      </c>
      <c r="AA55" s="15">
        <v>800</v>
      </c>
      <c r="AB55" s="15">
        <v>1087</v>
      </c>
    </row>
    <row r="56" spans="1:28" x14ac:dyDescent="0.3">
      <c r="A56" s="2">
        <v>20</v>
      </c>
      <c r="B56" s="25">
        <v>2000</v>
      </c>
      <c r="C56" s="24" t="s">
        <v>27</v>
      </c>
      <c r="D56" s="15">
        <v>132</v>
      </c>
      <c r="E56" s="15">
        <v>218</v>
      </c>
      <c r="F56" s="15">
        <v>311</v>
      </c>
      <c r="G56" s="15">
        <v>379</v>
      </c>
      <c r="H56" s="15">
        <v>528</v>
      </c>
      <c r="I56" s="15">
        <v>174</v>
      </c>
      <c r="J56" s="15">
        <v>283</v>
      </c>
      <c r="K56" s="15">
        <v>387</v>
      </c>
      <c r="L56" s="15">
        <v>477</v>
      </c>
      <c r="M56" s="15">
        <v>657</v>
      </c>
      <c r="N56" s="15">
        <v>216</v>
      </c>
      <c r="O56" s="15">
        <v>344</v>
      </c>
      <c r="P56" s="15">
        <v>457</v>
      </c>
      <c r="Q56" s="15">
        <v>568</v>
      </c>
      <c r="R56" s="15">
        <v>776</v>
      </c>
      <c r="S56" s="15">
        <v>258</v>
      </c>
      <c r="T56" s="15">
        <v>401</v>
      </c>
      <c r="U56" s="15">
        <v>521</v>
      </c>
      <c r="V56" s="15">
        <v>653</v>
      </c>
      <c r="W56" s="15">
        <v>886</v>
      </c>
      <c r="X56" s="15">
        <v>361</v>
      </c>
      <c r="Y56" s="15">
        <v>558</v>
      </c>
      <c r="Z56" s="15">
        <v>708</v>
      </c>
      <c r="AA56" s="15">
        <v>889</v>
      </c>
      <c r="AB56" s="15">
        <v>1208</v>
      </c>
    </row>
    <row r="57" spans="1:28" x14ac:dyDescent="0.3">
      <c r="A57" s="2">
        <v>20</v>
      </c>
      <c r="B57" s="25">
        <v>2300</v>
      </c>
      <c r="C57" s="24" t="s">
        <v>27</v>
      </c>
      <c r="D57" s="15">
        <v>152</v>
      </c>
      <c r="E57" s="15">
        <v>251</v>
      </c>
      <c r="F57" s="15">
        <v>358</v>
      </c>
      <c r="G57" s="15">
        <v>436</v>
      </c>
      <c r="H57" s="15">
        <v>608</v>
      </c>
      <c r="I57" s="15">
        <v>200</v>
      </c>
      <c r="J57" s="15">
        <v>325</v>
      </c>
      <c r="K57" s="15">
        <v>445</v>
      </c>
      <c r="L57" s="15">
        <v>548</v>
      </c>
      <c r="M57" s="15">
        <v>756</v>
      </c>
      <c r="N57" s="15">
        <v>248</v>
      </c>
      <c r="O57" s="15">
        <v>395</v>
      </c>
      <c r="P57" s="15">
        <v>526</v>
      </c>
      <c r="Q57" s="15">
        <v>653</v>
      </c>
      <c r="R57" s="15">
        <v>892</v>
      </c>
      <c r="S57" s="15">
        <v>296</v>
      </c>
      <c r="T57" s="15">
        <v>461</v>
      </c>
      <c r="U57" s="15">
        <v>599</v>
      </c>
      <c r="V57" s="15">
        <v>751</v>
      </c>
      <c r="W57" s="15">
        <v>1018</v>
      </c>
      <c r="X57" s="15">
        <v>415</v>
      </c>
      <c r="Y57" s="15">
        <v>641</v>
      </c>
      <c r="Z57" s="15">
        <v>814</v>
      </c>
      <c r="AA57" s="15">
        <v>1023</v>
      </c>
      <c r="AB57" s="15">
        <v>1389</v>
      </c>
    </row>
    <row r="58" spans="1:28" x14ac:dyDescent="0.3">
      <c r="A58" s="2">
        <v>20</v>
      </c>
      <c r="B58" s="25">
        <v>2400</v>
      </c>
      <c r="C58" s="24" t="s">
        <v>27</v>
      </c>
      <c r="D58" s="15">
        <v>158</v>
      </c>
      <c r="E58" s="15">
        <v>262</v>
      </c>
      <c r="F58" s="15">
        <v>374</v>
      </c>
      <c r="G58" s="15">
        <v>455</v>
      </c>
      <c r="H58" s="15">
        <v>634</v>
      </c>
      <c r="I58" s="15">
        <v>208</v>
      </c>
      <c r="J58" s="15">
        <v>339</v>
      </c>
      <c r="K58" s="15">
        <v>465</v>
      </c>
      <c r="L58" s="15">
        <v>572</v>
      </c>
      <c r="M58" s="15">
        <v>789</v>
      </c>
      <c r="N58" s="15">
        <v>259</v>
      </c>
      <c r="O58" s="15">
        <v>412</v>
      </c>
      <c r="P58" s="15">
        <v>549</v>
      </c>
      <c r="Q58" s="15">
        <v>681</v>
      </c>
      <c r="R58" s="15">
        <v>931</v>
      </c>
      <c r="S58" s="15">
        <v>309</v>
      </c>
      <c r="T58" s="15">
        <v>481</v>
      </c>
      <c r="U58" s="15">
        <v>625</v>
      </c>
      <c r="V58" s="15">
        <v>783</v>
      </c>
      <c r="W58" s="15">
        <v>1063</v>
      </c>
      <c r="X58" s="15">
        <v>433</v>
      </c>
      <c r="Y58" s="15">
        <v>669</v>
      </c>
      <c r="Z58" s="15">
        <v>849</v>
      </c>
      <c r="AA58" s="15">
        <v>1067</v>
      </c>
      <c r="AB58" s="15">
        <v>1450</v>
      </c>
    </row>
    <row r="59" spans="1:28" x14ac:dyDescent="0.3">
      <c r="A59" s="2">
        <v>20</v>
      </c>
      <c r="B59" s="25">
        <v>2600</v>
      </c>
      <c r="C59" s="24" t="s">
        <v>27</v>
      </c>
      <c r="D59" s="15">
        <v>171</v>
      </c>
      <c r="E59" s="15">
        <v>284</v>
      </c>
      <c r="F59" s="15">
        <v>405</v>
      </c>
      <c r="G59" s="15">
        <v>493</v>
      </c>
      <c r="H59" s="15">
        <v>687</v>
      </c>
      <c r="I59" s="15">
        <v>226</v>
      </c>
      <c r="J59" s="15">
        <v>368</v>
      </c>
      <c r="K59" s="15">
        <v>503</v>
      </c>
      <c r="L59" s="15">
        <v>620</v>
      </c>
      <c r="M59" s="15">
        <v>854</v>
      </c>
      <c r="N59" s="15">
        <v>280</v>
      </c>
      <c r="O59" s="15">
        <v>447</v>
      </c>
      <c r="P59" s="15">
        <v>594</v>
      </c>
      <c r="Q59" s="15">
        <v>738</v>
      </c>
      <c r="R59" s="15">
        <v>1009</v>
      </c>
      <c r="S59" s="15">
        <v>335</v>
      </c>
      <c r="T59" s="15">
        <v>521</v>
      </c>
      <c r="U59" s="15">
        <v>677</v>
      </c>
      <c r="V59" s="15">
        <v>848</v>
      </c>
      <c r="W59" s="15">
        <v>1151</v>
      </c>
      <c r="X59" s="15">
        <v>469</v>
      </c>
      <c r="Y59" s="15">
        <v>725</v>
      </c>
      <c r="Z59" s="15">
        <v>920</v>
      </c>
      <c r="AA59" s="15">
        <v>1156</v>
      </c>
      <c r="AB59" s="15">
        <v>1571</v>
      </c>
    </row>
    <row r="60" spans="1:28" x14ac:dyDescent="0.3">
      <c r="A60" s="2">
        <v>20</v>
      </c>
      <c r="B60" s="26">
        <v>2800</v>
      </c>
      <c r="C60" s="24" t="s">
        <v>27</v>
      </c>
      <c r="D60" s="15">
        <v>185</v>
      </c>
      <c r="E60" s="15">
        <v>306</v>
      </c>
      <c r="F60" s="15">
        <v>436</v>
      </c>
      <c r="G60" s="15">
        <v>531</v>
      </c>
      <c r="H60" s="15">
        <v>740</v>
      </c>
      <c r="I60" s="15">
        <v>243</v>
      </c>
      <c r="J60" s="15">
        <v>396</v>
      </c>
      <c r="K60" s="15">
        <v>542</v>
      </c>
      <c r="L60" s="15">
        <v>667</v>
      </c>
      <c r="M60" s="15">
        <v>920</v>
      </c>
      <c r="N60" s="15">
        <v>302</v>
      </c>
      <c r="O60" s="15">
        <v>481</v>
      </c>
      <c r="P60" s="15">
        <v>640</v>
      </c>
      <c r="Q60" s="15">
        <v>795</v>
      </c>
      <c r="R60" s="15">
        <v>1086</v>
      </c>
      <c r="S60" s="15">
        <v>361</v>
      </c>
      <c r="T60" s="15">
        <v>561</v>
      </c>
      <c r="U60" s="15">
        <v>729</v>
      </c>
      <c r="V60" s="15">
        <v>914</v>
      </c>
      <c r="W60" s="15">
        <v>1240</v>
      </c>
      <c r="X60" s="15">
        <v>505</v>
      </c>
      <c r="Y60" s="15">
        <v>781</v>
      </c>
      <c r="Z60" s="15">
        <v>991</v>
      </c>
      <c r="AA60" s="15">
        <v>1245</v>
      </c>
      <c r="AB60" s="15">
        <v>1691</v>
      </c>
    </row>
    <row r="61" spans="1:28" x14ac:dyDescent="0.3">
      <c r="A61" s="2">
        <v>20</v>
      </c>
      <c r="B61" s="26">
        <v>3000</v>
      </c>
      <c r="C61" s="24" t="s">
        <v>27</v>
      </c>
      <c r="D61" s="15">
        <v>198</v>
      </c>
      <c r="E61" s="15">
        <v>328</v>
      </c>
      <c r="F61" s="15">
        <v>467</v>
      </c>
      <c r="G61" s="15">
        <v>569</v>
      </c>
      <c r="H61" s="15">
        <v>793</v>
      </c>
      <c r="I61" s="15">
        <v>260</v>
      </c>
      <c r="J61" s="15">
        <v>424</v>
      </c>
      <c r="K61" s="15">
        <v>581</v>
      </c>
      <c r="L61" s="15">
        <v>715</v>
      </c>
      <c r="M61" s="15">
        <v>986</v>
      </c>
      <c r="N61" s="15">
        <v>323</v>
      </c>
      <c r="O61" s="15">
        <v>515</v>
      </c>
      <c r="P61" s="15">
        <v>686</v>
      </c>
      <c r="Q61" s="15">
        <v>851</v>
      </c>
      <c r="R61" s="15">
        <v>1164</v>
      </c>
      <c r="S61" s="15">
        <v>387</v>
      </c>
      <c r="T61" s="15">
        <v>601</v>
      </c>
      <c r="U61" s="15">
        <v>781</v>
      </c>
      <c r="V61" s="15">
        <v>979</v>
      </c>
      <c r="W61" s="15">
        <v>1328</v>
      </c>
      <c r="X61" s="15">
        <v>542</v>
      </c>
      <c r="Y61" s="15">
        <v>837</v>
      </c>
      <c r="Z61" s="15">
        <v>1062</v>
      </c>
      <c r="AA61" s="15">
        <v>1334</v>
      </c>
      <c r="AB61" s="15">
        <v>1812</v>
      </c>
    </row>
    <row r="62" spans="1:28" s="99" customFormat="1" x14ac:dyDescent="0.3">
      <c r="A62" s="99">
        <v>22</v>
      </c>
      <c r="B62" s="100">
        <v>400</v>
      </c>
      <c r="C62" s="101" t="s">
        <v>27</v>
      </c>
      <c r="D62" s="102">
        <v>21</v>
      </c>
      <c r="E62" s="102">
        <v>36</v>
      </c>
      <c r="F62" s="102">
        <v>51</v>
      </c>
      <c r="G62" s="102">
        <v>62</v>
      </c>
      <c r="H62" s="102">
        <v>86</v>
      </c>
      <c r="I62" s="102">
        <v>28</v>
      </c>
      <c r="J62" s="102">
        <v>46</v>
      </c>
      <c r="K62" s="102">
        <v>63</v>
      </c>
      <c r="L62" s="102">
        <v>77</v>
      </c>
      <c r="M62" s="102">
        <v>107</v>
      </c>
      <c r="N62" s="102">
        <v>35</v>
      </c>
      <c r="O62" s="102">
        <v>56</v>
      </c>
      <c r="P62" s="102">
        <v>74</v>
      </c>
      <c r="Q62" s="102">
        <v>92</v>
      </c>
      <c r="R62" s="102">
        <v>126</v>
      </c>
      <c r="S62" s="102">
        <v>42</v>
      </c>
      <c r="T62" s="102">
        <v>65</v>
      </c>
      <c r="U62" s="102">
        <v>85</v>
      </c>
      <c r="V62" s="102">
        <v>106</v>
      </c>
      <c r="W62" s="102">
        <v>143</v>
      </c>
      <c r="X62" s="102">
        <v>59</v>
      </c>
      <c r="Y62" s="102">
        <v>91</v>
      </c>
      <c r="Z62" s="102">
        <v>115</v>
      </c>
      <c r="AA62" s="102">
        <v>144</v>
      </c>
      <c r="AB62" s="102">
        <v>195</v>
      </c>
    </row>
    <row r="63" spans="1:28" x14ac:dyDescent="0.3">
      <c r="A63" s="2">
        <v>22</v>
      </c>
      <c r="B63" s="25">
        <v>500</v>
      </c>
      <c r="C63" s="24" t="s">
        <v>27</v>
      </c>
      <c r="D63" s="15">
        <v>27</v>
      </c>
      <c r="E63" s="15">
        <v>45</v>
      </c>
      <c r="F63" s="15">
        <v>64</v>
      </c>
      <c r="G63" s="15">
        <v>77</v>
      </c>
      <c r="H63" s="15">
        <v>107</v>
      </c>
      <c r="I63" s="15">
        <v>35</v>
      </c>
      <c r="J63" s="15">
        <v>58</v>
      </c>
      <c r="K63" s="15">
        <v>79</v>
      </c>
      <c r="L63" s="15">
        <v>97</v>
      </c>
      <c r="M63" s="15">
        <v>133</v>
      </c>
      <c r="N63" s="15">
        <v>44</v>
      </c>
      <c r="O63" s="15">
        <v>70</v>
      </c>
      <c r="P63" s="15">
        <v>93</v>
      </c>
      <c r="Q63" s="15">
        <v>115</v>
      </c>
      <c r="R63" s="15">
        <v>157</v>
      </c>
      <c r="S63" s="15">
        <v>53</v>
      </c>
      <c r="T63" s="15">
        <v>82</v>
      </c>
      <c r="U63" s="15">
        <v>106</v>
      </c>
      <c r="V63" s="15">
        <v>132</v>
      </c>
      <c r="W63" s="15">
        <v>179</v>
      </c>
      <c r="X63" s="15">
        <v>74</v>
      </c>
      <c r="Y63" s="15">
        <v>113</v>
      </c>
      <c r="Z63" s="15">
        <v>143</v>
      </c>
      <c r="AA63" s="15">
        <v>180</v>
      </c>
      <c r="AB63" s="15">
        <v>244</v>
      </c>
    </row>
    <row r="64" spans="1:28" x14ac:dyDescent="0.3">
      <c r="A64" s="2">
        <v>22</v>
      </c>
      <c r="B64" s="25">
        <v>600</v>
      </c>
      <c r="C64" s="24" t="s">
        <v>27</v>
      </c>
      <c r="D64" s="15">
        <v>32</v>
      </c>
      <c r="E64" s="15">
        <v>53</v>
      </c>
      <c r="F64" s="15">
        <v>76</v>
      </c>
      <c r="G64" s="15">
        <v>93</v>
      </c>
      <c r="H64" s="15">
        <v>129</v>
      </c>
      <c r="I64" s="15">
        <v>42</v>
      </c>
      <c r="J64" s="15">
        <v>69</v>
      </c>
      <c r="K64" s="15">
        <v>95</v>
      </c>
      <c r="L64" s="15">
        <v>116</v>
      </c>
      <c r="M64" s="15">
        <v>160</v>
      </c>
      <c r="N64" s="15">
        <v>53</v>
      </c>
      <c r="O64" s="15">
        <v>84</v>
      </c>
      <c r="P64" s="15">
        <v>112</v>
      </c>
      <c r="Q64" s="15">
        <v>138</v>
      </c>
      <c r="R64" s="15">
        <v>189</v>
      </c>
      <c r="S64" s="15">
        <v>63</v>
      </c>
      <c r="T64" s="15">
        <v>98</v>
      </c>
      <c r="U64" s="15">
        <v>127</v>
      </c>
      <c r="V64" s="15">
        <v>159</v>
      </c>
      <c r="W64" s="15">
        <v>215</v>
      </c>
      <c r="X64" s="15">
        <v>88</v>
      </c>
      <c r="Y64" s="15">
        <v>136</v>
      </c>
      <c r="Z64" s="15">
        <v>172</v>
      </c>
      <c r="AA64" s="15">
        <v>216</v>
      </c>
      <c r="AB64" s="15">
        <v>293</v>
      </c>
    </row>
    <row r="65" spans="1:28" x14ac:dyDescent="0.3">
      <c r="A65" s="2">
        <v>22</v>
      </c>
      <c r="B65" s="25">
        <v>700</v>
      </c>
      <c r="C65" s="24" t="s">
        <v>27</v>
      </c>
      <c r="D65" s="15">
        <v>37</v>
      </c>
      <c r="E65" s="15">
        <v>62</v>
      </c>
      <c r="F65" s="15">
        <v>89</v>
      </c>
      <c r="G65" s="15">
        <v>108</v>
      </c>
      <c r="H65" s="15">
        <v>150</v>
      </c>
      <c r="I65" s="15">
        <v>49</v>
      </c>
      <c r="J65" s="15">
        <v>81</v>
      </c>
      <c r="K65" s="15">
        <v>111</v>
      </c>
      <c r="L65" s="15">
        <v>136</v>
      </c>
      <c r="M65" s="15">
        <v>187</v>
      </c>
      <c r="N65" s="15">
        <v>61</v>
      </c>
      <c r="O65" s="15">
        <v>98</v>
      </c>
      <c r="P65" s="15">
        <v>130</v>
      </c>
      <c r="Q65" s="15">
        <v>161</v>
      </c>
      <c r="R65" s="15">
        <v>220</v>
      </c>
      <c r="S65" s="15">
        <v>74</v>
      </c>
      <c r="T65" s="15">
        <v>114</v>
      </c>
      <c r="U65" s="15">
        <v>148</v>
      </c>
      <c r="V65" s="15">
        <v>185</v>
      </c>
      <c r="W65" s="15">
        <v>251</v>
      </c>
      <c r="X65" s="15">
        <v>103</v>
      </c>
      <c r="Y65" s="15">
        <v>159</v>
      </c>
      <c r="Z65" s="15">
        <v>201</v>
      </c>
      <c r="AA65" s="15">
        <v>252</v>
      </c>
      <c r="AB65" s="15">
        <v>342</v>
      </c>
    </row>
    <row r="66" spans="1:28" x14ac:dyDescent="0.3">
      <c r="A66" s="2">
        <v>22</v>
      </c>
      <c r="B66" s="25">
        <v>800</v>
      </c>
      <c r="C66" s="24" t="s">
        <v>27</v>
      </c>
      <c r="D66" s="15">
        <v>43</v>
      </c>
      <c r="E66" s="15">
        <v>71</v>
      </c>
      <c r="F66" s="15">
        <v>102</v>
      </c>
      <c r="G66" s="15">
        <v>123</v>
      </c>
      <c r="H66" s="15">
        <v>172</v>
      </c>
      <c r="I66" s="15">
        <v>56</v>
      </c>
      <c r="J66" s="15">
        <v>92</v>
      </c>
      <c r="K66" s="15">
        <v>126</v>
      </c>
      <c r="L66" s="15">
        <v>155</v>
      </c>
      <c r="M66" s="15">
        <v>213</v>
      </c>
      <c r="N66" s="15">
        <v>70</v>
      </c>
      <c r="O66" s="15">
        <v>112</v>
      </c>
      <c r="P66" s="15">
        <v>149</v>
      </c>
      <c r="Q66" s="15">
        <v>184</v>
      </c>
      <c r="R66" s="15">
        <v>252</v>
      </c>
      <c r="S66" s="15">
        <v>84</v>
      </c>
      <c r="T66" s="15">
        <v>130</v>
      </c>
      <c r="U66" s="15">
        <v>169</v>
      </c>
      <c r="V66" s="15">
        <v>212</v>
      </c>
      <c r="W66" s="15">
        <v>287</v>
      </c>
      <c r="X66" s="15">
        <v>118</v>
      </c>
      <c r="Y66" s="15">
        <v>181</v>
      </c>
      <c r="Z66" s="15">
        <v>229</v>
      </c>
      <c r="AA66" s="15">
        <v>288</v>
      </c>
      <c r="AB66" s="15">
        <v>390</v>
      </c>
    </row>
    <row r="67" spans="1:28" x14ac:dyDescent="0.3">
      <c r="A67" s="2">
        <v>22</v>
      </c>
      <c r="B67" s="25">
        <v>900</v>
      </c>
      <c r="C67" s="24" t="s">
        <v>27</v>
      </c>
      <c r="D67" s="15">
        <v>48</v>
      </c>
      <c r="E67" s="15">
        <v>80</v>
      </c>
      <c r="F67" s="15">
        <v>115</v>
      </c>
      <c r="G67" s="15">
        <v>139</v>
      </c>
      <c r="H67" s="15">
        <v>193</v>
      </c>
      <c r="I67" s="15">
        <v>63</v>
      </c>
      <c r="J67" s="15">
        <v>104</v>
      </c>
      <c r="K67" s="15">
        <v>142</v>
      </c>
      <c r="L67" s="15">
        <v>174</v>
      </c>
      <c r="M67" s="15">
        <v>240</v>
      </c>
      <c r="N67" s="15">
        <v>79</v>
      </c>
      <c r="O67" s="15">
        <v>126</v>
      </c>
      <c r="P67" s="15">
        <v>168</v>
      </c>
      <c r="Q67" s="15">
        <v>207</v>
      </c>
      <c r="R67" s="15">
        <v>283</v>
      </c>
      <c r="S67" s="15">
        <v>95</v>
      </c>
      <c r="T67" s="15">
        <v>147</v>
      </c>
      <c r="U67" s="15">
        <v>191</v>
      </c>
      <c r="V67" s="15">
        <v>238</v>
      </c>
      <c r="W67" s="15">
        <v>322</v>
      </c>
      <c r="X67" s="15">
        <v>132</v>
      </c>
      <c r="Y67" s="15">
        <v>204</v>
      </c>
      <c r="Z67" s="15">
        <v>258</v>
      </c>
      <c r="AA67" s="15">
        <v>323</v>
      </c>
      <c r="AB67" s="15">
        <v>439</v>
      </c>
    </row>
    <row r="68" spans="1:28" x14ac:dyDescent="0.3">
      <c r="A68" s="2">
        <v>22</v>
      </c>
      <c r="B68" s="25">
        <v>1000</v>
      </c>
      <c r="C68" s="24" t="s">
        <v>27</v>
      </c>
      <c r="D68" s="15">
        <v>53</v>
      </c>
      <c r="E68" s="15">
        <v>89</v>
      </c>
      <c r="F68" s="15">
        <v>127</v>
      </c>
      <c r="G68" s="15">
        <v>154</v>
      </c>
      <c r="H68" s="15">
        <v>215</v>
      </c>
      <c r="I68" s="15">
        <v>71</v>
      </c>
      <c r="J68" s="15">
        <v>115</v>
      </c>
      <c r="K68" s="15">
        <v>158</v>
      </c>
      <c r="L68" s="15">
        <v>194</v>
      </c>
      <c r="M68" s="15">
        <v>267</v>
      </c>
      <c r="N68" s="15">
        <v>88</v>
      </c>
      <c r="O68" s="15">
        <v>140</v>
      </c>
      <c r="P68" s="15">
        <v>186</v>
      </c>
      <c r="Q68" s="15">
        <v>230</v>
      </c>
      <c r="R68" s="15">
        <v>314</v>
      </c>
      <c r="S68" s="15">
        <v>105</v>
      </c>
      <c r="T68" s="15">
        <v>163</v>
      </c>
      <c r="U68" s="15">
        <v>212</v>
      </c>
      <c r="V68" s="15">
        <v>265</v>
      </c>
      <c r="W68" s="15">
        <v>358</v>
      </c>
      <c r="X68" s="15">
        <v>147</v>
      </c>
      <c r="Y68" s="15">
        <v>227</v>
      </c>
      <c r="Z68" s="15">
        <v>287</v>
      </c>
      <c r="AA68" s="15">
        <v>359</v>
      </c>
      <c r="AB68" s="15">
        <v>488</v>
      </c>
    </row>
    <row r="69" spans="1:28" x14ac:dyDescent="0.3">
      <c r="A69" s="2">
        <v>22</v>
      </c>
      <c r="B69" s="25">
        <v>1100</v>
      </c>
      <c r="C69" s="24" t="s">
        <v>27</v>
      </c>
      <c r="D69" s="15">
        <v>59</v>
      </c>
      <c r="E69" s="15">
        <v>98</v>
      </c>
      <c r="F69" s="15">
        <v>140</v>
      </c>
      <c r="G69" s="15">
        <v>170</v>
      </c>
      <c r="H69" s="15">
        <v>236</v>
      </c>
      <c r="I69" s="15">
        <v>78</v>
      </c>
      <c r="J69" s="15">
        <v>127</v>
      </c>
      <c r="K69" s="15">
        <v>174</v>
      </c>
      <c r="L69" s="15">
        <v>213</v>
      </c>
      <c r="M69" s="15">
        <v>294</v>
      </c>
      <c r="N69" s="15">
        <v>97</v>
      </c>
      <c r="O69" s="15">
        <v>154</v>
      </c>
      <c r="P69" s="15">
        <v>205</v>
      </c>
      <c r="Q69" s="15">
        <v>253</v>
      </c>
      <c r="R69" s="15">
        <v>346</v>
      </c>
      <c r="S69" s="15">
        <v>116</v>
      </c>
      <c r="T69" s="15">
        <v>179</v>
      </c>
      <c r="U69" s="15">
        <v>233</v>
      </c>
      <c r="V69" s="15">
        <v>291</v>
      </c>
      <c r="W69" s="15">
        <v>394</v>
      </c>
      <c r="X69" s="15">
        <v>162</v>
      </c>
      <c r="Y69" s="15">
        <v>249</v>
      </c>
      <c r="Z69" s="15">
        <v>316</v>
      </c>
      <c r="AA69" s="15">
        <v>395</v>
      </c>
      <c r="AB69" s="15">
        <v>537</v>
      </c>
    </row>
    <row r="70" spans="1:28" x14ac:dyDescent="0.3">
      <c r="A70" s="2">
        <v>22</v>
      </c>
      <c r="B70" s="25">
        <v>1200</v>
      </c>
      <c r="C70" s="24" t="s">
        <v>27</v>
      </c>
      <c r="D70" s="15">
        <v>64</v>
      </c>
      <c r="E70" s="15">
        <v>107</v>
      </c>
      <c r="F70" s="15">
        <v>153</v>
      </c>
      <c r="G70" s="15">
        <v>185</v>
      </c>
      <c r="H70" s="15">
        <v>258</v>
      </c>
      <c r="I70" s="15">
        <v>85</v>
      </c>
      <c r="J70" s="15">
        <v>138</v>
      </c>
      <c r="K70" s="15">
        <v>190</v>
      </c>
      <c r="L70" s="15">
        <v>232</v>
      </c>
      <c r="M70" s="15">
        <v>320</v>
      </c>
      <c r="N70" s="15">
        <v>105</v>
      </c>
      <c r="O70" s="15">
        <v>168</v>
      </c>
      <c r="P70" s="15">
        <v>223</v>
      </c>
      <c r="Q70" s="15">
        <v>276</v>
      </c>
      <c r="R70" s="15">
        <v>377</v>
      </c>
      <c r="S70" s="15">
        <v>126</v>
      </c>
      <c r="T70" s="15">
        <v>196</v>
      </c>
      <c r="U70" s="15">
        <v>254</v>
      </c>
      <c r="V70" s="15">
        <v>318</v>
      </c>
      <c r="W70" s="15">
        <v>430</v>
      </c>
      <c r="X70" s="15">
        <v>177</v>
      </c>
      <c r="Y70" s="15">
        <v>272</v>
      </c>
      <c r="Z70" s="15">
        <v>344</v>
      </c>
      <c r="AA70" s="15">
        <v>431</v>
      </c>
      <c r="AB70" s="15">
        <v>586</v>
      </c>
    </row>
    <row r="71" spans="1:28" x14ac:dyDescent="0.3">
      <c r="A71" s="2">
        <v>22</v>
      </c>
      <c r="B71" s="25">
        <v>1300</v>
      </c>
      <c r="C71" s="24" t="s">
        <v>27</v>
      </c>
      <c r="D71" s="15">
        <v>69</v>
      </c>
      <c r="E71" s="15">
        <v>116</v>
      </c>
      <c r="F71" s="15">
        <v>166</v>
      </c>
      <c r="G71" s="15">
        <v>201</v>
      </c>
      <c r="H71" s="15">
        <v>279</v>
      </c>
      <c r="I71" s="15">
        <v>92</v>
      </c>
      <c r="J71" s="15">
        <v>150</v>
      </c>
      <c r="K71" s="15">
        <v>205</v>
      </c>
      <c r="L71" s="15">
        <v>252</v>
      </c>
      <c r="M71" s="15">
        <v>347</v>
      </c>
      <c r="N71" s="15">
        <v>114</v>
      </c>
      <c r="O71" s="15">
        <v>182</v>
      </c>
      <c r="P71" s="15">
        <v>242</v>
      </c>
      <c r="Q71" s="15">
        <v>300</v>
      </c>
      <c r="R71" s="15">
        <v>409</v>
      </c>
      <c r="S71" s="15">
        <v>137</v>
      </c>
      <c r="T71" s="15">
        <v>212</v>
      </c>
      <c r="U71" s="15">
        <v>275</v>
      </c>
      <c r="V71" s="15">
        <v>344</v>
      </c>
      <c r="W71" s="15">
        <v>466</v>
      </c>
      <c r="X71" s="15">
        <v>191</v>
      </c>
      <c r="Y71" s="15">
        <v>295</v>
      </c>
      <c r="Z71" s="15">
        <v>373</v>
      </c>
      <c r="AA71" s="15">
        <v>467</v>
      </c>
      <c r="AB71" s="15">
        <v>634</v>
      </c>
    </row>
    <row r="72" spans="1:28" x14ac:dyDescent="0.3">
      <c r="A72" s="2">
        <v>22</v>
      </c>
      <c r="B72" s="25">
        <v>1400</v>
      </c>
      <c r="C72" s="24" t="s">
        <v>27</v>
      </c>
      <c r="D72" s="15">
        <v>75</v>
      </c>
      <c r="E72" s="15">
        <v>125</v>
      </c>
      <c r="F72" s="15">
        <v>178</v>
      </c>
      <c r="G72" s="15">
        <v>216</v>
      </c>
      <c r="H72" s="15">
        <v>301</v>
      </c>
      <c r="I72" s="15">
        <v>99</v>
      </c>
      <c r="J72" s="15">
        <v>161</v>
      </c>
      <c r="K72" s="15">
        <v>221</v>
      </c>
      <c r="L72" s="15">
        <v>271</v>
      </c>
      <c r="M72" s="15">
        <v>374</v>
      </c>
      <c r="N72" s="15">
        <v>123</v>
      </c>
      <c r="O72" s="15">
        <v>196</v>
      </c>
      <c r="P72" s="15">
        <v>261</v>
      </c>
      <c r="Q72" s="15">
        <v>323</v>
      </c>
      <c r="R72" s="15">
        <v>440</v>
      </c>
      <c r="S72" s="15">
        <v>147</v>
      </c>
      <c r="T72" s="15">
        <v>228</v>
      </c>
      <c r="U72" s="15">
        <v>296</v>
      </c>
      <c r="V72" s="15">
        <v>370</v>
      </c>
      <c r="W72" s="15">
        <v>502</v>
      </c>
      <c r="X72" s="15">
        <v>206</v>
      </c>
      <c r="Y72" s="15">
        <v>318</v>
      </c>
      <c r="Z72" s="15">
        <v>402</v>
      </c>
      <c r="AA72" s="15">
        <v>503</v>
      </c>
      <c r="AB72" s="15">
        <v>683</v>
      </c>
    </row>
    <row r="73" spans="1:28" x14ac:dyDescent="0.3">
      <c r="A73" s="2">
        <v>22</v>
      </c>
      <c r="B73" s="25">
        <v>1600</v>
      </c>
      <c r="C73" s="24" t="s">
        <v>27</v>
      </c>
      <c r="D73" s="15">
        <v>85</v>
      </c>
      <c r="E73" s="15">
        <v>143</v>
      </c>
      <c r="F73" s="15">
        <v>204</v>
      </c>
      <c r="G73" s="15">
        <v>247</v>
      </c>
      <c r="H73" s="15">
        <v>344</v>
      </c>
      <c r="I73" s="15">
        <v>113</v>
      </c>
      <c r="J73" s="15">
        <v>184</v>
      </c>
      <c r="K73" s="15">
        <v>253</v>
      </c>
      <c r="L73" s="15">
        <v>310</v>
      </c>
      <c r="M73" s="15">
        <v>427</v>
      </c>
      <c r="N73" s="15">
        <v>140</v>
      </c>
      <c r="O73" s="15">
        <v>224</v>
      </c>
      <c r="P73" s="15">
        <v>298</v>
      </c>
      <c r="Q73" s="15">
        <v>369</v>
      </c>
      <c r="R73" s="15">
        <v>503</v>
      </c>
      <c r="S73" s="15">
        <v>168</v>
      </c>
      <c r="T73" s="15">
        <v>261</v>
      </c>
      <c r="U73" s="15">
        <v>339</v>
      </c>
      <c r="V73" s="15">
        <v>423</v>
      </c>
      <c r="W73" s="15">
        <v>573</v>
      </c>
      <c r="X73" s="15">
        <v>236</v>
      </c>
      <c r="Y73" s="15">
        <v>363</v>
      </c>
      <c r="Z73" s="15">
        <v>459</v>
      </c>
      <c r="AA73" s="15">
        <v>575</v>
      </c>
      <c r="AB73" s="15">
        <v>781</v>
      </c>
    </row>
    <row r="74" spans="1:28" x14ac:dyDescent="0.3">
      <c r="A74" s="2">
        <v>22</v>
      </c>
      <c r="B74" s="25">
        <v>1800</v>
      </c>
      <c r="C74" s="24" t="s">
        <v>27</v>
      </c>
      <c r="D74" s="15">
        <v>96</v>
      </c>
      <c r="E74" s="15">
        <v>160</v>
      </c>
      <c r="F74" s="15">
        <v>229</v>
      </c>
      <c r="G74" s="15">
        <v>278</v>
      </c>
      <c r="H74" s="15">
        <v>387</v>
      </c>
      <c r="I74" s="15">
        <v>127</v>
      </c>
      <c r="J74" s="15">
        <v>208</v>
      </c>
      <c r="K74" s="15">
        <v>285</v>
      </c>
      <c r="L74" s="15">
        <v>349</v>
      </c>
      <c r="M74" s="15">
        <v>480</v>
      </c>
      <c r="N74" s="15">
        <v>158</v>
      </c>
      <c r="O74" s="15">
        <v>252</v>
      </c>
      <c r="P74" s="15">
        <v>335</v>
      </c>
      <c r="Q74" s="15">
        <v>415</v>
      </c>
      <c r="R74" s="15">
        <v>566</v>
      </c>
      <c r="S74" s="15">
        <v>189</v>
      </c>
      <c r="T74" s="15">
        <v>293</v>
      </c>
      <c r="U74" s="15">
        <v>381</v>
      </c>
      <c r="V74" s="15">
        <v>476</v>
      </c>
      <c r="W74" s="15">
        <v>645</v>
      </c>
      <c r="X74" s="15">
        <v>265</v>
      </c>
      <c r="Y74" s="15">
        <v>408</v>
      </c>
      <c r="Z74" s="15">
        <v>516</v>
      </c>
      <c r="AA74" s="15">
        <v>647</v>
      </c>
      <c r="AB74" s="15">
        <v>878</v>
      </c>
    </row>
    <row r="75" spans="1:28" x14ac:dyDescent="0.3">
      <c r="A75" s="2">
        <v>22</v>
      </c>
      <c r="B75" s="25">
        <v>2000</v>
      </c>
      <c r="C75" s="24" t="s">
        <v>27</v>
      </c>
      <c r="D75" s="15">
        <v>107</v>
      </c>
      <c r="E75" s="15">
        <v>178</v>
      </c>
      <c r="F75" s="15">
        <v>255</v>
      </c>
      <c r="G75" s="15">
        <v>309</v>
      </c>
      <c r="H75" s="15">
        <v>430</v>
      </c>
      <c r="I75" s="15">
        <v>141</v>
      </c>
      <c r="J75" s="15">
        <v>231</v>
      </c>
      <c r="K75" s="15">
        <v>316</v>
      </c>
      <c r="L75" s="15">
        <v>387</v>
      </c>
      <c r="M75" s="15">
        <v>534</v>
      </c>
      <c r="N75" s="15">
        <v>176</v>
      </c>
      <c r="O75" s="15">
        <v>280</v>
      </c>
      <c r="P75" s="15">
        <v>372</v>
      </c>
      <c r="Q75" s="15">
        <v>461</v>
      </c>
      <c r="R75" s="15">
        <v>629</v>
      </c>
      <c r="S75" s="15">
        <v>210</v>
      </c>
      <c r="T75" s="15">
        <v>326</v>
      </c>
      <c r="U75" s="15">
        <v>423</v>
      </c>
      <c r="V75" s="15">
        <v>529</v>
      </c>
      <c r="W75" s="15">
        <v>717</v>
      </c>
      <c r="X75" s="15">
        <v>294</v>
      </c>
      <c r="Y75" s="15">
        <v>454</v>
      </c>
      <c r="Z75" s="15">
        <v>574</v>
      </c>
      <c r="AA75" s="15">
        <v>719</v>
      </c>
      <c r="AB75" s="15">
        <v>976</v>
      </c>
    </row>
    <row r="76" spans="1:28" x14ac:dyDescent="0.3">
      <c r="A76" s="2">
        <v>22</v>
      </c>
      <c r="B76" s="25">
        <v>2300</v>
      </c>
      <c r="C76" s="24" t="s">
        <v>27</v>
      </c>
      <c r="D76" s="15">
        <v>123</v>
      </c>
      <c r="E76" s="15">
        <v>205</v>
      </c>
      <c r="F76" s="15">
        <v>293</v>
      </c>
      <c r="G76" s="15">
        <v>355</v>
      </c>
      <c r="H76" s="15">
        <v>494</v>
      </c>
      <c r="I76" s="15">
        <v>162</v>
      </c>
      <c r="J76" s="15">
        <v>265</v>
      </c>
      <c r="K76" s="15">
        <v>364</v>
      </c>
      <c r="L76" s="15">
        <v>446</v>
      </c>
      <c r="M76" s="15">
        <v>614</v>
      </c>
      <c r="N76" s="15">
        <v>202</v>
      </c>
      <c r="O76" s="15">
        <v>322</v>
      </c>
      <c r="P76" s="15">
        <v>428</v>
      </c>
      <c r="Q76" s="15">
        <v>530</v>
      </c>
      <c r="R76" s="15">
        <v>723</v>
      </c>
      <c r="S76" s="15">
        <v>242</v>
      </c>
      <c r="T76" s="15">
        <v>375</v>
      </c>
      <c r="U76" s="15">
        <v>487</v>
      </c>
      <c r="V76" s="15">
        <v>609</v>
      </c>
      <c r="W76" s="15">
        <v>824</v>
      </c>
      <c r="X76" s="15">
        <v>339</v>
      </c>
      <c r="Y76" s="15">
        <v>522</v>
      </c>
      <c r="Z76" s="15">
        <v>660</v>
      </c>
      <c r="AA76" s="15">
        <v>827</v>
      </c>
      <c r="AB76" s="15">
        <v>1122</v>
      </c>
    </row>
    <row r="77" spans="1:28" x14ac:dyDescent="0.3">
      <c r="A77" s="2">
        <v>22</v>
      </c>
      <c r="B77" s="25">
        <v>2400</v>
      </c>
      <c r="C77" s="24" t="s">
        <v>27</v>
      </c>
      <c r="D77" s="15">
        <v>128</v>
      </c>
      <c r="E77" s="15">
        <v>214</v>
      </c>
      <c r="F77" s="15">
        <v>306</v>
      </c>
      <c r="G77" s="15">
        <v>370</v>
      </c>
      <c r="H77" s="15">
        <v>516</v>
      </c>
      <c r="I77" s="15">
        <v>169</v>
      </c>
      <c r="J77" s="15">
        <v>277</v>
      </c>
      <c r="K77" s="15">
        <v>379</v>
      </c>
      <c r="L77" s="15">
        <v>465</v>
      </c>
      <c r="M77" s="15">
        <v>640</v>
      </c>
      <c r="N77" s="15">
        <v>211</v>
      </c>
      <c r="O77" s="15">
        <v>336</v>
      </c>
      <c r="P77" s="15">
        <v>447</v>
      </c>
      <c r="Q77" s="15">
        <v>553</v>
      </c>
      <c r="R77" s="15">
        <v>755</v>
      </c>
      <c r="S77" s="15">
        <v>253</v>
      </c>
      <c r="T77" s="15">
        <v>391</v>
      </c>
      <c r="U77" s="15">
        <v>508</v>
      </c>
      <c r="V77" s="15">
        <v>635</v>
      </c>
      <c r="W77" s="15">
        <v>860</v>
      </c>
      <c r="X77" s="15">
        <v>353</v>
      </c>
      <c r="Y77" s="15">
        <v>544</v>
      </c>
      <c r="Z77" s="15">
        <v>688</v>
      </c>
      <c r="AA77" s="15">
        <v>863</v>
      </c>
      <c r="AB77" s="15">
        <v>1171</v>
      </c>
    </row>
    <row r="78" spans="1:28" x14ac:dyDescent="0.3">
      <c r="A78" s="2">
        <v>22</v>
      </c>
      <c r="B78" s="25">
        <v>2600</v>
      </c>
      <c r="C78" s="24" t="s">
        <v>27</v>
      </c>
      <c r="D78" s="15">
        <v>139</v>
      </c>
      <c r="E78" s="15">
        <v>232</v>
      </c>
      <c r="F78" s="15">
        <v>331</v>
      </c>
      <c r="G78" s="15">
        <v>401</v>
      </c>
      <c r="H78" s="15">
        <v>559</v>
      </c>
      <c r="I78" s="15">
        <v>183</v>
      </c>
      <c r="J78" s="15">
        <v>300</v>
      </c>
      <c r="K78" s="15">
        <v>411</v>
      </c>
      <c r="L78" s="15">
        <v>504</v>
      </c>
      <c r="M78" s="15">
        <v>694</v>
      </c>
      <c r="N78" s="15">
        <v>228</v>
      </c>
      <c r="O78" s="15">
        <v>364</v>
      </c>
      <c r="P78" s="15">
        <v>484</v>
      </c>
      <c r="Q78" s="15">
        <v>599</v>
      </c>
      <c r="R78" s="15">
        <v>818</v>
      </c>
      <c r="S78" s="15">
        <v>274</v>
      </c>
      <c r="T78" s="15">
        <v>424</v>
      </c>
      <c r="U78" s="15">
        <v>550</v>
      </c>
      <c r="V78" s="15">
        <v>688</v>
      </c>
      <c r="W78" s="15">
        <v>932</v>
      </c>
      <c r="X78" s="15">
        <v>383</v>
      </c>
      <c r="Y78" s="15">
        <v>590</v>
      </c>
      <c r="Z78" s="15">
        <v>746</v>
      </c>
      <c r="AA78" s="15">
        <v>934</v>
      </c>
      <c r="AB78" s="15">
        <v>1269</v>
      </c>
    </row>
    <row r="79" spans="1:28" x14ac:dyDescent="0.3">
      <c r="A79" s="2">
        <v>22</v>
      </c>
      <c r="B79" s="26">
        <v>2800</v>
      </c>
      <c r="C79" s="24" t="s">
        <v>27</v>
      </c>
      <c r="D79" s="15">
        <v>149</v>
      </c>
      <c r="E79" s="15">
        <v>249</v>
      </c>
      <c r="F79" s="15">
        <v>356</v>
      </c>
      <c r="G79" s="15">
        <v>432</v>
      </c>
      <c r="H79" s="15">
        <v>602</v>
      </c>
      <c r="I79" s="15">
        <v>197</v>
      </c>
      <c r="J79" s="15">
        <v>323</v>
      </c>
      <c r="K79" s="15">
        <v>443</v>
      </c>
      <c r="L79" s="15">
        <v>542</v>
      </c>
      <c r="M79" s="15">
        <v>747</v>
      </c>
      <c r="N79" s="15">
        <v>246</v>
      </c>
      <c r="O79" s="15">
        <v>392</v>
      </c>
      <c r="P79" s="15">
        <v>521</v>
      </c>
      <c r="Q79" s="15">
        <v>645</v>
      </c>
      <c r="R79" s="15">
        <v>881</v>
      </c>
      <c r="S79" s="15">
        <v>295</v>
      </c>
      <c r="T79" s="15">
        <v>457</v>
      </c>
      <c r="U79" s="15">
        <v>593</v>
      </c>
      <c r="V79" s="15">
        <v>741</v>
      </c>
      <c r="W79" s="15">
        <v>1003</v>
      </c>
      <c r="X79" s="15">
        <v>412</v>
      </c>
      <c r="Y79" s="15">
        <v>635</v>
      </c>
      <c r="Z79" s="15">
        <v>803</v>
      </c>
      <c r="AA79" s="15">
        <v>1006</v>
      </c>
      <c r="AB79" s="15">
        <v>1366</v>
      </c>
    </row>
    <row r="80" spans="1:28" x14ac:dyDescent="0.3">
      <c r="A80" s="2">
        <v>22</v>
      </c>
      <c r="B80" s="26">
        <v>3000</v>
      </c>
      <c r="C80" s="24" t="s">
        <v>27</v>
      </c>
      <c r="D80" s="15">
        <v>160</v>
      </c>
      <c r="E80" s="15">
        <v>267</v>
      </c>
      <c r="F80" s="15">
        <v>382</v>
      </c>
      <c r="G80" s="15">
        <v>463</v>
      </c>
      <c r="H80" s="15">
        <v>645</v>
      </c>
      <c r="I80" s="15">
        <v>212</v>
      </c>
      <c r="J80" s="15">
        <v>346</v>
      </c>
      <c r="K80" s="15">
        <v>474</v>
      </c>
      <c r="L80" s="15">
        <v>581</v>
      </c>
      <c r="M80" s="15">
        <v>801</v>
      </c>
      <c r="N80" s="15">
        <v>263</v>
      </c>
      <c r="O80" s="15">
        <v>420</v>
      </c>
      <c r="P80" s="15">
        <v>558</v>
      </c>
      <c r="Q80" s="15">
        <v>691</v>
      </c>
      <c r="R80" s="15">
        <v>943</v>
      </c>
      <c r="S80" s="15">
        <v>316</v>
      </c>
      <c r="T80" s="15">
        <v>489</v>
      </c>
      <c r="U80" s="15">
        <v>635</v>
      </c>
      <c r="V80" s="15">
        <v>794</v>
      </c>
      <c r="W80" s="15">
        <v>1075</v>
      </c>
      <c r="X80" s="15">
        <v>442</v>
      </c>
      <c r="Y80" s="15">
        <v>680</v>
      </c>
      <c r="Z80" s="15">
        <v>861</v>
      </c>
      <c r="AA80" s="15">
        <v>1078</v>
      </c>
      <c r="AB80" s="15">
        <v>1464</v>
      </c>
    </row>
    <row r="81" spans="1:28" s="99" customFormat="1" x14ac:dyDescent="0.3">
      <c r="A81" s="99">
        <v>24</v>
      </c>
      <c r="B81" s="100">
        <v>400</v>
      </c>
      <c r="C81" s="101" t="s">
        <v>27</v>
      </c>
      <c r="D81" s="102">
        <v>17</v>
      </c>
      <c r="E81" s="102">
        <v>28</v>
      </c>
      <c r="F81" s="102">
        <v>40</v>
      </c>
      <c r="G81" s="102">
        <v>48</v>
      </c>
      <c r="H81" s="102">
        <v>67</v>
      </c>
      <c r="I81" s="102">
        <v>22</v>
      </c>
      <c r="J81" s="102">
        <v>36</v>
      </c>
      <c r="K81" s="102">
        <v>49</v>
      </c>
      <c r="L81" s="102">
        <v>60</v>
      </c>
      <c r="M81" s="102">
        <v>83</v>
      </c>
      <c r="N81" s="102">
        <v>27</v>
      </c>
      <c r="O81" s="102">
        <v>44</v>
      </c>
      <c r="P81" s="102">
        <v>58</v>
      </c>
      <c r="Q81" s="102">
        <v>72</v>
      </c>
      <c r="R81" s="102">
        <v>98</v>
      </c>
      <c r="S81" s="102">
        <v>33</v>
      </c>
      <c r="T81" s="102">
        <v>51</v>
      </c>
      <c r="U81" s="102">
        <v>66</v>
      </c>
      <c r="V81" s="102">
        <v>82</v>
      </c>
      <c r="W81" s="102">
        <v>111</v>
      </c>
      <c r="X81" s="102">
        <v>46</v>
      </c>
      <c r="Y81" s="102">
        <v>71</v>
      </c>
      <c r="Z81" s="102">
        <v>89</v>
      </c>
      <c r="AA81" s="102">
        <v>111</v>
      </c>
      <c r="AB81" s="102">
        <v>151</v>
      </c>
    </row>
    <row r="82" spans="1:28" x14ac:dyDescent="0.3">
      <c r="A82" s="2">
        <v>24</v>
      </c>
      <c r="B82" s="25">
        <v>500</v>
      </c>
      <c r="C82" s="24" t="s">
        <v>27</v>
      </c>
      <c r="D82" s="15">
        <v>21</v>
      </c>
      <c r="E82" s="15">
        <v>35</v>
      </c>
      <c r="F82" s="15">
        <v>50</v>
      </c>
      <c r="G82" s="15">
        <v>60</v>
      </c>
      <c r="H82" s="15">
        <v>84</v>
      </c>
      <c r="I82" s="15">
        <v>27</v>
      </c>
      <c r="J82" s="15">
        <v>45</v>
      </c>
      <c r="K82" s="15">
        <v>62</v>
      </c>
      <c r="L82" s="15">
        <v>75</v>
      </c>
      <c r="M82" s="15">
        <v>104</v>
      </c>
      <c r="N82" s="15">
        <v>34</v>
      </c>
      <c r="O82" s="15">
        <v>55</v>
      </c>
      <c r="P82" s="15">
        <v>73</v>
      </c>
      <c r="Q82" s="15">
        <v>90</v>
      </c>
      <c r="R82" s="15">
        <v>122</v>
      </c>
      <c r="S82" s="15">
        <v>41</v>
      </c>
      <c r="T82" s="15">
        <v>64</v>
      </c>
      <c r="U82" s="15">
        <v>82</v>
      </c>
      <c r="V82" s="15">
        <v>103</v>
      </c>
      <c r="W82" s="15">
        <v>139</v>
      </c>
      <c r="X82" s="15">
        <v>57</v>
      </c>
      <c r="Y82" s="15">
        <v>88</v>
      </c>
      <c r="Z82" s="15">
        <v>111</v>
      </c>
      <c r="AA82" s="15">
        <v>139</v>
      </c>
      <c r="AB82" s="15">
        <v>188</v>
      </c>
    </row>
    <row r="83" spans="1:28" x14ac:dyDescent="0.3">
      <c r="A83" s="2">
        <v>24</v>
      </c>
      <c r="B83" s="25">
        <v>600</v>
      </c>
      <c r="C83" s="24" t="s">
        <v>27</v>
      </c>
      <c r="D83" s="15">
        <v>25</v>
      </c>
      <c r="E83" s="15">
        <v>42</v>
      </c>
      <c r="F83" s="15">
        <v>60</v>
      </c>
      <c r="G83" s="15">
        <v>72</v>
      </c>
      <c r="H83" s="15">
        <v>100</v>
      </c>
      <c r="I83" s="15">
        <v>33</v>
      </c>
      <c r="J83" s="15">
        <v>54</v>
      </c>
      <c r="K83" s="15">
        <v>74</v>
      </c>
      <c r="L83" s="15">
        <v>90</v>
      </c>
      <c r="M83" s="15">
        <v>124</v>
      </c>
      <c r="N83" s="15">
        <v>41</v>
      </c>
      <c r="O83" s="15">
        <v>65</v>
      </c>
      <c r="P83" s="15">
        <v>87</v>
      </c>
      <c r="Q83" s="15">
        <v>107</v>
      </c>
      <c r="R83" s="15">
        <v>146</v>
      </c>
      <c r="S83" s="15">
        <v>49</v>
      </c>
      <c r="T83" s="15">
        <v>76</v>
      </c>
      <c r="U83" s="15">
        <v>99</v>
      </c>
      <c r="V83" s="15">
        <v>123</v>
      </c>
      <c r="W83" s="15">
        <v>166</v>
      </c>
      <c r="X83" s="15">
        <v>69</v>
      </c>
      <c r="Y83" s="15">
        <v>106</v>
      </c>
      <c r="Z83" s="15">
        <v>133</v>
      </c>
      <c r="AA83" s="15">
        <v>167</v>
      </c>
      <c r="AB83" s="15">
        <v>226</v>
      </c>
    </row>
    <row r="84" spans="1:28" x14ac:dyDescent="0.3">
      <c r="A84" s="2">
        <v>24</v>
      </c>
      <c r="B84" s="25">
        <v>700</v>
      </c>
      <c r="C84" s="24" t="s">
        <v>27</v>
      </c>
      <c r="D84" s="15">
        <v>29</v>
      </c>
      <c r="E84" s="15">
        <v>49</v>
      </c>
      <c r="F84" s="15">
        <v>70</v>
      </c>
      <c r="G84" s="15">
        <v>84</v>
      </c>
      <c r="H84" s="15">
        <v>117</v>
      </c>
      <c r="I84" s="15">
        <v>38</v>
      </c>
      <c r="J84" s="15">
        <v>63</v>
      </c>
      <c r="K84" s="15">
        <v>86</v>
      </c>
      <c r="L84" s="15">
        <v>106</v>
      </c>
      <c r="M84" s="15">
        <v>145</v>
      </c>
      <c r="N84" s="15">
        <v>48</v>
      </c>
      <c r="O84" s="15">
        <v>76</v>
      </c>
      <c r="P84" s="15">
        <v>102</v>
      </c>
      <c r="Q84" s="15">
        <v>125</v>
      </c>
      <c r="R84" s="15">
        <v>171</v>
      </c>
      <c r="S84" s="15">
        <v>58</v>
      </c>
      <c r="T84" s="15">
        <v>89</v>
      </c>
      <c r="U84" s="15">
        <v>115</v>
      </c>
      <c r="V84" s="15">
        <v>144</v>
      </c>
      <c r="W84" s="15">
        <v>194</v>
      </c>
      <c r="X84" s="15">
        <v>80</v>
      </c>
      <c r="Y84" s="15">
        <v>124</v>
      </c>
      <c r="Z84" s="15">
        <v>156</v>
      </c>
      <c r="AA84" s="15">
        <v>194</v>
      </c>
      <c r="AB84" s="15">
        <v>264</v>
      </c>
    </row>
    <row r="85" spans="1:28" x14ac:dyDescent="0.3">
      <c r="A85" s="2">
        <v>24</v>
      </c>
      <c r="B85" s="25">
        <v>800</v>
      </c>
      <c r="C85" s="24" t="s">
        <v>27</v>
      </c>
      <c r="D85" s="15">
        <v>33</v>
      </c>
      <c r="E85" s="15">
        <v>56</v>
      </c>
      <c r="F85" s="15">
        <v>80</v>
      </c>
      <c r="G85" s="15">
        <v>96</v>
      </c>
      <c r="H85" s="15">
        <v>134</v>
      </c>
      <c r="I85" s="15">
        <v>44</v>
      </c>
      <c r="J85" s="15">
        <v>72</v>
      </c>
      <c r="K85" s="15">
        <v>99</v>
      </c>
      <c r="L85" s="15">
        <v>121</v>
      </c>
      <c r="M85" s="15">
        <v>166</v>
      </c>
      <c r="N85" s="15">
        <v>55</v>
      </c>
      <c r="O85" s="15">
        <v>87</v>
      </c>
      <c r="P85" s="15">
        <v>116</v>
      </c>
      <c r="Q85" s="15">
        <v>143</v>
      </c>
      <c r="R85" s="15">
        <v>195</v>
      </c>
      <c r="S85" s="15">
        <v>66</v>
      </c>
      <c r="T85" s="15">
        <v>102</v>
      </c>
      <c r="U85" s="15">
        <v>132</v>
      </c>
      <c r="V85" s="15">
        <v>164</v>
      </c>
      <c r="W85" s="15">
        <v>222</v>
      </c>
      <c r="X85" s="15">
        <v>92</v>
      </c>
      <c r="Y85" s="15">
        <v>141</v>
      </c>
      <c r="Z85" s="15">
        <v>178</v>
      </c>
      <c r="AA85" s="15">
        <v>222</v>
      </c>
      <c r="AB85" s="15">
        <v>301</v>
      </c>
    </row>
    <row r="86" spans="1:28" x14ac:dyDescent="0.3">
      <c r="A86" s="2">
        <v>24</v>
      </c>
      <c r="B86" s="25">
        <v>900</v>
      </c>
      <c r="C86" s="24" t="s">
        <v>27</v>
      </c>
      <c r="D86" s="15">
        <v>37</v>
      </c>
      <c r="E86" s="15">
        <v>63</v>
      </c>
      <c r="F86" s="15">
        <v>90</v>
      </c>
      <c r="G86" s="15">
        <v>108</v>
      </c>
      <c r="H86" s="15">
        <v>151</v>
      </c>
      <c r="I86" s="15">
        <v>49</v>
      </c>
      <c r="J86" s="15">
        <v>81</v>
      </c>
      <c r="K86" s="15">
        <v>111</v>
      </c>
      <c r="L86" s="15">
        <v>136</v>
      </c>
      <c r="M86" s="15">
        <v>187</v>
      </c>
      <c r="N86" s="15">
        <v>62</v>
      </c>
      <c r="O86" s="15">
        <v>98</v>
      </c>
      <c r="P86" s="15">
        <v>131</v>
      </c>
      <c r="Q86" s="15">
        <v>161</v>
      </c>
      <c r="R86" s="15">
        <v>219</v>
      </c>
      <c r="S86" s="15">
        <v>74</v>
      </c>
      <c r="T86" s="15">
        <v>114</v>
      </c>
      <c r="U86" s="15">
        <v>148</v>
      </c>
      <c r="V86" s="15">
        <v>185</v>
      </c>
      <c r="W86" s="15">
        <v>250</v>
      </c>
      <c r="X86" s="15">
        <v>103</v>
      </c>
      <c r="Y86" s="15">
        <v>159</v>
      </c>
      <c r="Z86" s="15">
        <v>200</v>
      </c>
      <c r="AA86" s="15">
        <v>250</v>
      </c>
      <c r="AB86" s="15">
        <v>339</v>
      </c>
    </row>
    <row r="87" spans="1:28" x14ac:dyDescent="0.3">
      <c r="A87" s="2">
        <v>24</v>
      </c>
      <c r="B87" s="25">
        <v>1000</v>
      </c>
      <c r="C87" s="24" t="s">
        <v>27</v>
      </c>
      <c r="D87" s="15">
        <v>41</v>
      </c>
      <c r="E87" s="15">
        <v>70</v>
      </c>
      <c r="F87" s="15">
        <v>100</v>
      </c>
      <c r="G87" s="15">
        <v>120</v>
      </c>
      <c r="H87" s="15">
        <v>167</v>
      </c>
      <c r="I87" s="15">
        <v>55</v>
      </c>
      <c r="J87" s="15">
        <v>90</v>
      </c>
      <c r="K87" s="15">
        <v>124</v>
      </c>
      <c r="L87" s="15">
        <v>151</v>
      </c>
      <c r="M87" s="15">
        <v>207</v>
      </c>
      <c r="N87" s="15">
        <v>68</v>
      </c>
      <c r="O87" s="15">
        <v>109</v>
      </c>
      <c r="P87" s="15">
        <v>145</v>
      </c>
      <c r="Q87" s="15">
        <v>179</v>
      </c>
      <c r="R87" s="15">
        <v>244</v>
      </c>
      <c r="S87" s="15">
        <v>82</v>
      </c>
      <c r="T87" s="15">
        <v>127</v>
      </c>
      <c r="U87" s="15">
        <v>165</v>
      </c>
      <c r="V87" s="15">
        <v>205</v>
      </c>
      <c r="W87" s="15">
        <v>277</v>
      </c>
      <c r="X87" s="15">
        <v>115</v>
      </c>
      <c r="Y87" s="15">
        <v>177</v>
      </c>
      <c r="Z87" s="15">
        <v>222</v>
      </c>
      <c r="AA87" s="15">
        <v>278</v>
      </c>
      <c r="AB87" s="15">
        <v>377</v>
      </c>
    </row>
    <row r="88" spans="1:28" x14ac:dyDescent="0.3">
      <c r="A88" s="2">
        <v>24</v>
      </c>
      <c r="B88" s="25">
        <v>1100</v>
      </c>
      <c r="C88" s="24" t="s">
        <v>27</v>
      </c>
      <c r="D88" s="15">
        <v>45</v>
      </c>
      <c r="E88" s="15">
        <v>77</v>
      </c>
      <c r="F88" s="15">
        <v>110</v>
      </c>
      <c r="G88" s="15">
        <v>132</v>
      </c>
      <c r="H88" s="15">
        <v>184</v>
      </c>
      <c r="I88" s="15">
        <v>60</v>
      </c>
      <c r="J88" s="15">
        <v>99</v>
      </c>
      <c r="K88" s="15">
        <v>136</v>
      </c>
      <c r="L88" s="15">
        <v>166</v>
      </c>
      <c r="M88" s="15">
        <v>228</v>
      </c>
      <c r="N88" s="15">
        <v>75</v>
      </c>
      <c r="O88" s="15">
        <v>120</v>
      </c>
      <c r="P88" s="15">
        <v>160</v>
      </c>
      <c r="Q88" s="15">
        <v>197</v>
      </c>
      <c r="R88" s="15">
        <v>268</v>
      </c>
      <c r="S88" s="15">
        <v>91</v>
      </c>
      <c r="T88" s="15">
        <v>140</v>
      </c>
      <c r="U88" s="15">
        <v>181</v>
      </c>
      <c r="V88" s="15">
        <v>226</v>
      </c>
      <c r="W88" s="15">
        <v>305</v>
      </c>
      <c r="X88" s="15">
        <v>126</v>
      </c>
      <c r="Y88" s="15">
        <v>194</v>
      </c>
      <c r="Z88" s="15">
        <v>245</v>
      </c>
      <c r="AA88" s="15">
        <v>305</v>
      </c>
      <c r="AB88" s="15">
        <v>414</v>
      </c>
    </row>
    <row r="89" spans="1:28" x14ac:dyDescent="0.3">
      <c r="A89" s="2">
        <v>24</v>
      </c>
      <c r="B89" s="25">
        <v>1200</v>
      </c>
      <c r="C89" s="24" t="s">
        <v>27</v>
      </c>
      <c r="D89" s="15">
        <v>50</v>
      </c>
      <c r="E89" s="15">
        <v>84</v>
      </c>
      <c r="F89" s="15">
        <v>120</v>
      </c>
      <c r="G89" s="15">
        <v>144</v>
      </c>
      <c r="H89" s="15">
        <v>201</v>
      </c>
      <c r="I89" s="15">
        <v>66</v>
      </c>
      <c r="J89" s="15">
        <v>108</v>
      </c>
      <c r="K89" s="15">
        <v>148</v>
      </c>
      <c r="L89" s="15">
        <v>181</v>
      </c>
      <c r="M89" s="15">
        <v>249</v>
      </c>
      <c r="N89" s="15">
        <v>82</v>
      </c>
      <c r="O89" s="15">
        <v>131</v>
      </c>
      <c r="P89" s="15">
        <v>174</v>
      </c>
      <c r="Q89" s="15">
        <v>215</v>
      </c>
      <c r="R89" s="15">
        <v>293</v>
      </c>
      <c r="S89" s="15">
        <v>99</v>
      </c>
      <c r="T89" s="15">
        <v>152</v>
      </c>
      <c r="U89" s="15">
        <v>198</v>
      </c>
      <c r="V89" s="15">
        <v>246</v>
      </c>
      <c r="W89" s="15">
        <v>333</v>
      </c>
      <c r="X89" s="15">
        <v>138</v>
      </c>
      <c r="Y89" s="15">
        <v>212</v>
      </c>
      <c r="Z89" s="15">
        <v>267</v>
      </c>
      <c r="AA89" s="15">
        <v>333</v>
      </c>
      <c r="AB89" s="15">
        <v>452</v>
      </c>
    </row>
    <row r="90" spans="1:28" x14ac:dyDescent="0.3">
      <c r="A90" s="2">
        <v>24</v>
      </c>
      <c r="B90" s="25">
        <v>1300</v>
      </c>
      <c r="C90" s="24" t="s">
        <v>27</v>
      </c>
      <c r="D90" s="15">
        <v>54</v>
      </c>
      <c r="E90" s="15">
        <v>90</v>
      </c>
      <c r="F90" s="15">
        <v>130</v>
      </c>
      <c r="G90" s="15">
        <v>156</v>
      </c>
      <c r="H90" s="15">
        <v>218</v>
      </c>
      <c r="I90" s="15">
        <v>71</v>
      </c>
      <c r="J90" s="15">
        <v>117</v>
      </c>
      <c r="K90" s="15">
        <v>161</v>
      </c>
      <c r="L90" s="15">
        <v>196</v>
      </c>
      <c r="M90" s="15">
        <v>270</v>
      </c>
      <c r="N90" s="15">
        <v>89</v>
      </c>
      <c r="O90" s="15">
        <v>142</v>
      </c>
      <c r="P90" s="15">
        <v>189</v>
      </c>
      <c r="Q90" s="15">
        <v>233</v>
      </c>
      <c r="R90" s="15">
        <v>317</v>
      </c>
      <c r="S90" s="15">
        <v>107</v>
      </c>
      <c r="T90" s="15">
        <v>165</v>
      </c>
      <c r="U90" s="15">
        <v>214</v>
      </c>
      <c r="V90" s="15">
        <v>267</v>
      </c>
      <c r="W90" s="15">
        <v>360</v>
      </c>
      <c r="X90" s="15">
        <v>149</v>
      </c>
      <c r="Y90" s="15">
        <v>230</v>
      </c>
      <c r="Z90" s="15">
        <v>289</v>
      </c>
      <c r="AA90" s="15">
        <v>361</v>
      </c>
      <c r="AB90" s="15">
        <v>490</v>
      </c>
    </row>
    <row r="91" spans="1:28" x14ac:dyDescent="0.3">
      <c r="A91" s="2">
        <v>24</v>
      </c>
      <c r="B91" s="25">
        <v>1400</v>
      </c>
      <c r="C91" s="24" t="s">
        <v>27</v>
      </c>
      <c r="D91" s="15">
        <v>58</v>
      </c>
      <c r="E91" s="15">
        <v>97</v>
      </c>
      <c r="F91" s="15">
        <v>140</v>
      </c>
      <c r="G91" s="15">
        <v>168</v>
      </c>
      <c r="H91" s="15">
        <v>234</v>
      </c>
      <c r="I91" s="15">
        <v>77</v>
      </c>
      <c r="J91" s="15">
        <v>126</v>
      </c>
      <c r="K91" s="15">
        <v>173</v>
      </c>
      <c r="L91" s="15">
        <v>211</v>
      </c>
      <c r="M91" s="15">
        <v>290</v>
      </c>
      <c r="N91" s="15">
        <v>96</v>
      </c>
      <c r="O91" s="15">
        <v>153</v>
      </c>
      <c r="P91" s="15">
        <v>203</v>
      </c>
      <c r="Q91" s="15">
        <v>251</v>
      </c>
      <c r="R91" s="15">
        <v>341</v>
      </c>
      <c r="S91" s="15">
        <v>115</v>
      </c>
      <c r="T91" s="15">
        <v>178</v>
      </c>
      <c r="U91" s="15">
        <v>231</v>
      </c>
      <c r="V91" s="15">
        <v>287</v>
      </c>
      <c r="W91" s="15">
        <v>388</v>
      </c>
      <c r="X91" s="15">
        <v>161</v>
      </c>
      <c r="Y91" s="15">
        <v>247</v>
      </c>
      <c r="Z91" s="15">
        <v>311</v>
      </c>
      <c r="AA91" s="15">
        <v>389</v>
      </c>
      <c r="AB91" s="15">
        <v>527</v>
      </c>
    </row>
    <row r="92" spans="1:28" x14ac:dyDescent="0.3">
      <c r="A92" s="2">
        <v>24</v>
      </c>
      <c r="B92" s="25">
        <v>1600</v>
      </c>
      <c r="C92" s="24" t="s">
        <v>27</v>
      </c>
      <c r="D92" s="15">
        <v>66</v>
      </c>
      <c r="E92" s="15">
        <v>111</v>
      </c>
      <c r="F92" s="15">
        <v>160</v>
      </c>
      <c r="G92" s="15">
        <v>193</v>
      </c>
      <c r="H92" s="15">
        <v>268</v>
      </c>
      <c r="I92" s="15">
        <v>88</v>
      </c>
      <c r="J92" s="15">
        <v>144</v>
      </c>
      <c r="K92" s="15">
        <v>198</v>
      </c>
      <c r="L92" s="15">
        <v>241</v>
      </c>
      <c r="M92" s="15">
        <v>332</v>
      </c>
      <c r="N92" s="15">
        <v>110</v>
      </c>
      <c r="O92" s="15">
        <v>175</v>
      </c>
      <c r="P92" s="15">
        <v>232</v>
      </c>
      <c r="Q92" s="15">
        <v>286</v>
      </c>
      <c r="R92" s="15">
        <v>390</v>
      </c>
      <c r="S92" s="15">
        <v>132</v>
      </c>
      <c r="T92" s="15">
        <v>203</v>
      </c>
      <c r="U92" s="15">
        <v>263</v>
      </c>
      <c r="V92" s="15">
        <v>328</v>
      </c>
      <c r="W92" s="15">
        <v>444</v>
      </c>
      <c r="X92" s="15">
        <v>184</v>
      </c>
      <c r="Y92" s="15">
        <v>282</v>
      </c>
      <c r="Z92" s="15">
        <v>356</v>
      </c>
      <c r="AA92" s="15">
        <v>444</v>
      </c>
      <c r="AB92" s="15">
        <v>603</v>
      </c>
    </row>
    <row r="93" spans="1:28" x14ac:dyDescent="0.3">
      <c r="A93" s="2">
        <v>24</v>
      </c>
      <c r="B93" s="25">
        <v>1800</v>
      </c>
      <c r="C93" s="24" t="s">
        <v>27</v>
      </c>
      <c r="D93" s="15">
        <v>74</v>
      </c>
      <c r="E93" s="15">
        <v>125</v>
      </c>
      <c r="F93" s="15">
        <v>180</v>
      </c>
      <c r="G93" s="15">
        <v>217</v>
      </c>
      <c r="H93" s="15">
        <v>301</v>
      </c>
      <c r="I93" s="15">
        <v>99</v>
      </c>
      <c r="J93" s="15">
        <v>162</v>
      </c>
      <c r="K93" s="15">
        <v>222</v>
      </c>
      <c r="L93" s="15">
        <v>271</v>
      </c>
      <c r="M93" s="15">
        <v>373</v>
      </c>
      <c r="N93" s="15">
        <v>123</v>
      </c>
      <c r="O93" s="15">
        <v>196</v>
      </c>
      <c r="P93" s="15">
        <v>261</v>
      </c>
      <c r="Q93" s="15">
        <v>322</v>
      </c>
      <c r="R93" s="15">
        <v>439</v>
      </c>
      <c r="S93" s="15">
        <v>148</v>
      </c>
      <c r="T93" s="15">
        <v>229</v>
      </c>
      <c r="U93" s="15">
        <v>296</v>
      </c>
      <c r="V93" s="15">
        <v>369</v>
      </c>
      <c r="W93" s="15">
        <v>499</v>
      </c>
      <c r="X93" s="15">
        <v>207</v>
      </c>
      <c r="Y93" s="15">
        <v>318</v>
      </c>
      <c r="Z93" s="15">
        <v>400</v>
      </c>
      <c r="AA93" s="15">
        <v>500</v>
      </c>
      <c r="AB93" s="15">
        <v>678</v>
      </c>
    </row>
    <row r="94" spans="1:28" x14ac:dyDescent="0.3">
      <c r="A94" s="2">
        <v>24</v>
      </c>
      <c r="B94" s="25">
        <v>2000</v>
      </c>
      <c r="C94" s="24" t="s">
        <v>27</v>
      </c>
      <c r="D94" s="15">
        <v>83</v>
      </c>
      <c r="E94" s="15">
        <v>139</v>
      </c>
      <c r="F94" s="15">
        <v>200</v>
      </c>
      <c r="G94" s="15">
        <v>241</v>
      </c>
      <c r="H94" s="15">
        <v>335</v>
      </c>
      <c r="I94" s="15">
        <v>110</v>
      </c>
      <c r="J94" s="15">
        <v>180</v>
      </c>
      <c r="K94" s="15">
        <v>247</v>
      </c>
      <c r="L94" s="15">
        <v>302</v>
      </c>
      <c r="M94" s="15">
        <v>415</v>
      </c>
      <c r="N94" s="15">
        <v>137</v>
      </c>
      <c r="O94" s="15">
        <v>218</v>
      </c>
      <c r="P94" s="15">
        <v>290</v>
      </c>
      <c r="Q94" s="15">
        <v>358</v>
      </c>
      <c r="R94" s="15">
        <v>488</v>
      </c>
      <c r="S94" s="15">
        <v>165</v>
      </c>
      <c r="T94" s="15">
        <v>254</v>
      </c>
      <c r="U94" s="15">
        <v>329</v>
      </c>
      <c r="V94" s="15">
        <v>410</v>
      </c>
      <c r="W94" s="15">
        <v>554</v>
      </c>
      <c r="X94" s="15">
        <v>230</v>
      </c>
      <c r="Y94" s="15">
        <v>353</v>
      </c>
      <c r="Z94" s="15">
        <v>445</v>
      </c>
      <c r="AA94" s="15">
        <v>555</v>
      </c>
      <c r="AB94" s="15">
        <v>753</v>
      </c>
    </row>
    <row r="95" spans="1:28" x14ac:dyDescent="0.3">
      <c r="A95" s="2">
        <v>24</v>
      </c>
      <c r="B95" s="25">
        <v>2300</v>
      </c>
      <c r="C95" s="24" t="s">
        <v>27</v>
      </c>
      <c r="D95" s="15">
        <v>95</v>
      </c>
      <c r="E95" s="15">
        <v>160</v>
      </c>
      <c r="F95" s="15">
        <v>230</v>
      </c>
      <c r="G95" s="15">
        <v>277</v>
      </c>
      <c r="H95" s="15">
        <v>385</v>
      </c>
      <c r="I95" s="15">
        <v>126</v>
      </c>
      <c r="J95" s="15">
        <v>207</v>
      </c>
      <c r="K95" s="15">
        <v>284</v>
      </c>
      <c r="L95" s="15">
        <v>347</v>
      </c>
      <c r="M95" s="15">
        <v>477</v>
      </c>
      <c r="N95" s="15">
        <v>157</v>
      </c>
      <c r="O95" s="15">
        <v>251</v>
      </c>
      <c r="P95" s="15">
        <v>334</v>
      </c>
      <c r="Q95" s="15">
        <v>412</v>
      </c>
      <c r="R95" s="15">
        <v>561</v>
      </c>
      <c r="S95" s="15">
        <v>189</v>
      </c>
      <c r="T95" s="15">
        <v>292</v>
      </c>
      <c r="U95" s="15">
        <v>379</v>
      </c>
      <c r="V95" s="15">
        <v>472</v>
      </c>
      <c r="W95" s="15">
        <v>638</v>
      </c>
      <c r="X95" s="15">
        <v>264</v>
      </c>
      <c r="Y95" s="15">
        <v>406</v>
      </c>
      <c r="Z95" s="15">
        <v>511</v>
      </c>
      <c r="AA95" s="15">
        <v>639</v>
      </c>
      <c r="AB95" s="15">
        <v>866</v>
      </c>
    </row>
    <row r="96" spans="1:28" x14ac:dyDescent="0.3">
      <c r="A96" s="2">
        <v>24</v>
      </c>
      <c r="B96" s="25">
        <v>2400</v>
      </c>
      <c r="C96" s="24" t="s">
        <v>27</v>
      </c>
      <c r="D96" s="15">
        <v>99</v>
      </c>
      <c r="E96" s="15">
        <v>167</v>
      </c>
      <c r="F96" s="15">
        <v>240</v>
      </c>
      <c r="G96" s="15">
        <v>289</v>
      </c>
      <c r="H96" s="15">
        <v>402</v>
      </c>
      <c r="I96" s="15">
        <v>132</v>
      </c>
      <c r="J96" s="15">
        <v>216</v>
      </c>
      <c r="K96" s="15">
        <v>297</v>
      </c>
      <c r="L96" s="15">
        <v>362</v>
      </c>
      <c r="M96" s="15">
        <v>498</v>
      </c>
      <c r="N96" s="15">
        <v>164</v>
      </c>
      <c r="O96" s="15">
        <v>262</v>
      </c>
      <c r="P96" s="15">
        <v>348</v>
      </c>
      <c r="Q96" s="15">
        <v>430</v>
      </c>
      <c r="R96" s="15">
        <v>585</v>
      </c>
      <c r="S96" s="15">
        <v>198</v>
      </c>
      <c r="T96" s="15">
        <v>305</v>
      </c>
      <c r="U96" s="15">
        <v>395</v>
      </c>
      <c r="V96" s="15">
        <v>493</v>
      </c>
      <c r="W96" s="15">
        <v>665</v>
      </c>
      <c r="X96" s="15">
        <v>276</v>
      </c>
      <c r="Y96" s="15">
        <v>424</v>
      </c>
      <c r="Z96" s="15">
        <v>534</v>
      </c>
      <c r="AA96" s="15">
        <v>666</v>
      </c>
      <c r="AB96" s="15">
        <v>904</v>
      </c>
    </row>
    <row r="97" spans="1:28" x14ac:dyDescent="0.3">
      <c r="A97" s="2">
        <v>24</v>
      </c>
      <c r="B97" s="25">
        <v>2600</v>
      </c>
      <c r="C97" s="24" t="s">
        <v>27</v>
      </c>
      <c r="D97" s="15">
        <v>108</v>
      </c>
      <c r="E97" s="15">
        <v>181</v>
      </c>
      <c r="F97" s="15">
        <v>259</v>
      </c>
      <c r="G97" s="15">
        <v>313</v>
      </c>
      <c r="H97" s="15">
        <v>435</v>
      </c>
      <c r="I97" s="15">
        <v>142</v>
      </c>
      <c r="J97" s="15">
        <v>234</v>
      </c>
      <c r="K97" s="15">
        <v>321</v>
      </c>
      <c r="L97" s="15">
        <v>392</v>
      </c>
      <c r="M97" s="15">
        <v>539</v>
      </c>
      <c r="N97" s="15">
        <v>178</v>
      </c>
      <c r="O97" s="15">
        <v>284</v>
      </c>
      <c r="P97" s="15">
        <v>377</v>
      </c>
      <c r="Q97" s="15">
        <v>465</v>
      </c>
      <c r="R97" s="15">
        <v>634</v>
      </c>
      <c r="S97" s="15">
        <v>214</v>
      </c>
      <c r="T97" s="15">
        <v>330</v>
      </c>
      <c r="U97" s="15">
        <v>428</v>
      </c>
      <c r="V97" s="15">
        <v>534</v>
      </c>
      <c r="W97" s="15">
        <v>721</v>
      </c>
      <c r="X97" s="15">
        <v>299</v>
      </c>
      <c r="Y97" s="15">
        <v>459</v>
      </c>
      <c r="Z97" s="15">
        <v>578</v>
      </c>
      <c r="AA97" s="15">
        <v>722</v>
      </c>
      <c r="AB97" s="15">
        <v>979</v>
      </c>
    </row>
    <row r="98" spans="1:28" x14ac:dyDescent="0.3">
      <c r="A98" s="2">
        <v>24</v>
      </c>
      <c r="B98" s="26">
        <v>2800</v>
      </c>
      <c r="C98" s="24" t="s">
        <v>27</v>
      </c>
      <c r="D98" s="15">
        <v>116</v>
      </c>
      <c r="E98" s="15">
        <v>195</v>
      </c>
      <c r="F98" s="15">
        <v>279</v>
      </c>
      <c r="G98" s="15">
        <v>337</v>
      </c>
      <c r="H98" s="15">
        <v>469</v>
      </c>
      <c r="I98" s="15">
        <v>153</v>
      </c>
      <c r="J98" s="15">
        <v>252</v>
      </c>
      <c r="K98" s="15">
        <v>346</v>
      </c>
      <c r="L98" s="15">
        <v>422</v>
      </c>
      <c r="M98" s="15">
        <v>581</v>
      </c>
      <c r="N98" s="15">
        <v>192</v>
      </c>
      <c r="O98" s="15">
        <v>305</v>
      </c>
      <c r="P98" s="15">
        <v>406</v>
      </c>
      <c r="Q98" s="15">
        <v>501</v>
      </c>
      <c r="R98" s="15">
        <v>683</v>
      </c>
      <c r="S98" s="15">
        <v>230</v>
      </c>
      <c r="T98" s="15">
        <v>356</v>
      </c>
      <c r="U98" s="15">
        <v>461</v>
      </c>
      <c r="V98" s="15">
        <v>575</v>
      </c>
      <c r="W98" s="15">
        <v>776</v>
      </c>
      <c r="X98" s="15">
        <v>322</v>
      </c>
      <c r="Y98" s="15">
        <v>494</v>
      </c>
      <c r="Z98" s="15">
        <v>623</v>
      </c>
      <c r="AA98" s="15">
        <v>777</v>
      </c>
      <c r="AB98" s="15">
        <v>1055</v>
      </c>
    </row>
    <row r="99" spans="1:28" x14ac:dyDescent="0.3">
      <c r="A99" s="2">
        <v>24</v>
      </c>
      <c r="B99" s="26">
        <v>3000</v>
      </c>
      <c r="C99" s="24" t="s">
        <v>27</v>
      </c>
      <c r="D99" s="15">
        <v>124</v>
      </c>
      <c r="E99" s="15">
        <v>209</v>
      </c>
      <c r="F99" s="15">
        <v>299</v>
      </c>
      <c r="G99" s="15">
        <v>361</v>
      </c>
      <c r="H99" s="15">
        <v>502</v>
      </c>
      <c r="I99" s="15">
        <v>164</v>
      </c>
      <c r="J99" s="15">
        <v>270</v>
      </c>
      <c r="K99" s="15">
        <v>371</v>
      </c>
      <c r="L99" s="15">
        <v>452</v>
      </c>
      <c r="M99" s="15">
        <v>622</v>
      </c>
      <c r="N99" s="15">
        <v>205</v>
      </c>
      <c r="O99" s="15">
        <v>327</v>
      </c>
      <c r="P99" s="15">
        <v>436</v>
      </c>
      <c r="Q99" s="15">
        <v>537</v>
      </c>
      <c r="R99" s="15">
        <v>732</v>
      </c>
      <c r="S99" s="15">
        <v>247</v>
      </c>
      <c r="T99" s="15">
        <v>381</v>
      </c>
      <c r="U99" s="15">
        <v>494</v>
      </c>
      <c r="V99" s="15">
        <v>616</v>
      </c>
      <c r="W99" s="15">
        <v>832</v>
      </c>
      <c r="X99" s="15">
        <v>345</v>
      </c>
      <c r="Y99" s="15">
        <v>530</v>
      </c>
      <c r="Z99" s="15">
        <v>667</v>
      </c>
      <c r="AA99" s="15">
        <v>833</v>
      </c>
      <c r="AB99" s="15">
        <v>1130</v>
      </c>
    </row>
  </sheetData>
  <mergeCells count="1">
    <mergeCell ref="B3:C3"/>
  </mergeCells>
  <phoneticPr fontId="6" type="noConversion"/>
  <pageMargins left="0.7" right="0.7" top="0.78740157499999996" bottom="0.78740157499999996" header="0.3" footer="0.3"/>
  <pageSetup paperSize="9" orientation="portrait"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99"/>
  <sheetViews>
    <sheetView zoomScale="70" zoomScaleNormal="70" workbookViewId="0">
      <selection activeCell="D4" sqref="D4"/>
    </sheetView>
  </sheetViews>
  <sheetFormatPr baseColWidth="10" defaultColWidth="10.81640625" defaultRowHeight="14" x14ac:dyDescent="0.3"/>
  <cols>
    <col min="1" max="1" width="10.81640625" style="2"/>
    <col min="2" max="2" width="14" style="2" customWidth="1"/>
    <col min="3" max="4" width="10.81640625" style="2"/>
    <col min="5" max="5" width="11.1796875" style="2" bestFit="1" customWidth="1"/>
    <col min="6" max="6" width="14" style="2" bestFit="1" customWidth="1"/>
    <col min="7" max="16384" width="10.81640625" style="2"/>
  </cols>
  <sheetData>
    <row r="1" spans="1:28" ht="20" x14ac:dyDescent="0.4">
      <c r="B1" s="27" t="s">
        <v>57</v>
      </c>
    </row>
    <row r="2" spans="1:28" ht="20.5" x14ac:dyDescent="0.5">
      <c r="B2" s="17" t="s">
        <v>68</v>
      </c>
      <c r="C2" s="18">
        <v>40</v>
      </c>
      <c r="D2" s="19" t="s">
        <v>1</v>
      </c>
      <c r="E2" s="20" t="s">
        <v>69</v>
      </c>
      <c r="F2" s="18">
        <v>35</v>
      </c>
      <c r="G2" s="19" t="s">
        <v>1</v>
      </c>
      <c r="H2" s="20" t="s">
        <v>70</v>
      </c>
      <c r="I2" s="19" t="s">
        <v>1</v>
      </c>
      <c r="J2" s="21"/>
      <c r="K2" s="21"/>
      <c r="L2" s="22"/>
      <c r="M2" s="22"/>
      <c r="N2" s="22"/>
      <c r="O2" s="22"/>
      <c r="P2" s="22"/>
    </row>
    <row r="3" spans="1:28" x14ac:dyDescent="0.3">
      <c r="B3" s="270" t="s">
        <v>24</v>
      </c>
      <c r="C3" s="271"/>
      <c r="D3" s="98">
        <v>300</v>
      </c>
      <c r="E3" s="98">
        <v>300</v>
      </c>
      <c r="F3" s="98">
        <v>300</v>
      </c>
      <c r="G3" s="98">
        <v>300</v>
      </c>
      <c r="H3" s="98">
        <v>300</v>
      </c>
      <c r="I3" s="98">
        <v>400</v>
      </c>
      <c r="J3" s="98">
        <v>400</v>
      </c>
      <c r="K3" s="98">
        <v>400</v>
      </c>
      <c r="L3" s="98">
        <v>400</v>
      </c>
      <c r="M3" s="98">
        <v>400</v>
      </c>
      <c r="N3" s="98">
        <v>500</v>
      </c>
      <c r="O3" s="98">
        <v>500</v>
      </c>
      <c r="P3" s="98">
        <v>500</v>
      </c>
      <c r="Q3" s="98">
        <v>500</v>
      </c>
      <c r="R3" s="98">
        <v>500</v>
      </c>
      <c r="S3" s="98">
        <v>600</v>
      </c>
      <c r="T3" s="98">
        <v>600</v>
      </c>
      <c r="U3" s="98">
        <v>600</v>
      </c>
      <c r="V3" s="98">
        <v>600</v>
      </c>
      <c r="W3" s="98">
        <v>600</v>
      </c>
      <c r="X3" s="98">
        <v>900</v>
      </c>
      <c r="Y3" s="98">
        <v>900</v>
      </c>
      <c r="Z3" s="98">
        <v>900</v>
      </c>
      <c r="AA3" s="98">
        <v>900</v>
      </c>
      <c r="AB3" s="98">
        <v>900</v>
      </c>
    </row>
    <row r="4" spans="1:28" x14ac:dyDescent="0.3">
      <c r="B4" s="96" t="s">
        <v>25</v>
      </c>
      <c r="C4" s="14" t="s">
        <v>26</v>
      </c>
      <c r="D4" s="94" t="s">
        <v>65</v>
      </c>
      <c r="E4" s="94" t="s">
        <v>28</v>
      </c>
      <c r="F4" s="94" t="s">
        <v>29</v>
      </c>
      <c r="G4" s="94" t="s">
        <v>30</v>
      </c>
      <c r="H4" s="94" t="s">
        <v>31</v>
      </c>
      <c r="I4" s="94" t="s">
        <v>65</v>
      </c>
      <c r="J4" s="94" t="s">
        <v>28</v>
      </c>
      <c r="K4" s="94" t="s">
        <v>29</v>
      </c>
      <c r="L4" s="94" t="s">
        <v>30</v>
      </c>
      <c r="M4" s="94" t="s">
        <v>31</v>
      </c>
      <c r="N4" s="94" t="s">
        <v>65</v>
      </c>
      <c r="O4" s="94" t="s">
        <v>28</v>
      </c>
      <c r="P4" s="94" t="s">
        <v>29</v>
      </c>
      <c r="Q4" s="94" t="s">
        <v>30</v>
      </c>
      <c r="R4" s="94" t="s">
        <v>31</v>
      </c>
      <c r="S4" s="94" t="s">
        <v>65</v>
      </c>
      <c r="T4" s="94" t="s">
        <v>28</v>
      </c>
      <c r="U4" s="94" t="s">
        <v>29</v>
      </c>
      <c r="V4" s="94" t="s">
        <v>30</v>
      </c>
      <c r="W4" s="94" t="s">
        <v>31</v>
      </c>
      <c r="X4" s="94" t="s">
        <v>65</v>
      </c>
      <c r="Y4" s="94" t="s">
        <v>28</v>
      </c>
      <c r="Z4" s="94" t="s">
        <v>29</v>
      </c>
      <c r="AA4" s="94" t="s">
        <v>30</v>
      </c>
      <c r="AB4" s="94" t="s">
        <v>31</v>
      </c>
    </row>
    <row r="5" spans="1:28" x14ac:dyDescent="0.3">
      <c r="A5" s="2">
        <v>12</v>
      </c>
      <c r="B5" s="23">
        <v>400</v>
      </c>
      <c r="C5" s="24" t="s">
        <v>27</v>
      </c>
      <c r="D5" s="15">
        <v>56</v>
      </c>
      <c r="E5" s="15">
        <v>91</v>
      </c>
      <c r="F5" s="15">
        <v>129</v>
      </c>
      <c r="G5" s="15">
        <v>159</v>
      </c>
      <c r="H5" s="15">
        <v>222</v>
      </c>
      <c r="I5" s="15">
        <v>74</v>
      </c>
      <c r="J5" s="15">
        <v>118</v>
      </c>
      <c r="K5" s="15">
        <v>161</v>
      </c>
      <c r="L5" s="15">
        <v>201</v>
      </c>
      <c r="M5" s="15">
        <v>278</v>
      </c>
      <c r="N5" s="15">
        <v>91</v>
      </c>
      <c r="O5" s="15">
        <v>144</v>
      </c>
      <c r="P5" s="15">
        <v>192</v>
      </c>
      <c r="Q5" s="15">
        <v>241</v>
      </c>
      <c r="R5" s="15">
        <v>331</v>
      </c>
      <c r="S5" s="15">
        <v>107</v>
      </c>
      <c r="T5" s="15">
        <v>168</v>
      </c>
      <c r="U5" s="15">
        <v>220</v>
      </c>
      <c r="V5" s="15">
        <v>278</v>
      </c>
      <c r="W5" s="15">
        <v>380</v>
      </c>
      <c r="X5" s="15">
        <v>151</v>
      </c>
      <c r="Y5" s="15">
        <v>235</v>
      </c>
      <c r="Z5" s="15">
        <v>302</v>
      </c>
      <c r="AA5" s="15">
        <v>383</v>
      </c>
      <c r="AB5" s="15">
        <v>522</v>
      </c>
    </row>
    <row r="6" spans="1:28" x14ac:dyDescent="0.3">
      <c r="A6" s="2">
        <v>12</v>
      </c>
      <c r="B6" s="25">
        <v>500</v>
      </c>
      <c r="C6" s="24" t="s">
        <v>27</v>
      </c>
      <c r="D6" s="15">
        <v>70</v>
      </c>
      <c r="E6" s="15">
        <v>114</v>
      </c>
      <c r="F6" s="15">
        <v>161</v>
      </c>
      <c r="G6" s="15">
        <v>199</v>
      </c>
      <c r="H6" s="15">
        <v>278</v>
      </c>
      <c r="I6" s="15">
        <v>92</v>
      </c>
      <c r="J6" s="15">
        <v>148</v>
      </c>
      <c r="K6" s="15">
        <v>201</v>
      </c>
      <c r="L6" s="15">
        <v>251</v>
      </c>
      <c r="M6" s="15">
        <v>348</v>
      </c>
      <c r="N6" s="15">
        <v>113</v>
      </c>
      <c r="O6" s="15">
        <v>180</v>
      </c>
      <c r="P6" s="15">
        <v>240</v>
      </c>
      <c r="Q6" s="15">
        <v>301</v>
      </c>
      <c r="R6" s="15">
        <v>414</v>
      </c>
      <c r="S6" s="15">
        <v>134</v>
      </c>
      <c r="T6" s="15">
        <v>211</v>
      </c>
      <c r="U6" s="15">
        <v>275</v>
      </c>
      <c r="V6" s="15">
        <v>348</v>
      </c>
      <c r="W6" s="15">
        <v>475</v>
      </c>
      <c r="X6" s="15">
        <v>188</v>
      </c>
      <c r="Y6" s="15">
        <v>294</v>
      </c>
      <c r="Z6" s="15">
        <v>378</v>
      </c>
      <c r="AA6" s="15">
        <v>479</v>
      </c>
      <c r="AB6" s="15">
        <v>652</v>
      </c>
    </row>
    <row r="7" spans="1:28" x14ac:dyDescent="0.3">
      <c r="A7" s="2">
        <v>12</v>
      </c>
      <c r="B7" s="25">
        <v>600</v>
      </c>
      <c r="C7" s="24" t="s">
        <v>27</v>
      </c>
      <c r="D7" s="15">
        <v>85</v>
      </c>
      <c r="E7" s="15">
        <v>137</v>
      </c>
      <c r="F7" s="15">
        <v>193</v>
      </c>
      <c r="G7" s="15">
        <v>239</v>
      </c>
      <c r="H7" s="15">
        <v>334</v>
      </c>
      <c r="I7" s="15">
        <v>110</v>
      </c>
      <c r="J7" s="15">
        <v>177</v>
      </c>
      <c r="K7" s="15">
        <v>242</v>
      </c>
      <c r="L7" s="15">
        <v>302</v>
      </c>
      <c r="M7" s="15">
        <v>418</v>
      </c>
      <c r="N7" s="15">
        <v>136</v>
      </c>
      <c r="O7" s="15">
        <v>216</v>
      </c>
      <c r="P7" s="15">
        <v>288</v>
      </c>
      <c r="Q7" s="15">
        <v>361</v>
      </c>
      <c r="R7" s="15">
        <v>496</v>
      </c>
      <c r="S7" s="15">
        <v>161</v>
      </c>
      <c r="T7" s="15">
        <v>253</v>
      </c>
      <c r="U7" s="15">
        <v>330</v>
      </c>
      <c r="V7" s="15">
        <v>417</v>
      </c>
      <c r="W7" s="15">
        <v>570</v>
      </c>
      <c r="X7" s="15">
        <v>226</v>
      </c>
      <c r="Y7" s="15">
        <v>353</v>
      </c>
      <c r="Z7" s="15">
        <v>453</v>
      </c>
      <c r="AA7" s="15">
        <v>575</v>
      </c>
      <c r="AB7" s="15">
        <v>783</v>
      </c>
    </row>
    <row r="8" spans="1:28" x14ac:dyDescent="0.3">
      <c r="A8" s="2">
        <v>12</v>
      </c>
      <c r="B8" s="25">
        <v>700</v>
      </c>
      <c r="C8" s="24" t="s">
        <v>27</v>
      </c>
      <c r="D8" s="15">
        <v>99</v>
      </c>
      <c r="E8" s="15">
        <v>159</v>
      </c>
      <c r="F8" s="15">
        <v>225</v>
      </c>
      <c r="G8" s="15">
        <v>279</v>
      </c>
      <c r="H8" s="15">
        <v>389</v>
      </c>
      <c r="I8" s="15">
        <v>129</v>
      </c>
      <c r="J8" s="15">
        <v>207</v>
      </c>
      <c r="K8" s="15">
        <v>282</v>
      </c>
      <c r="L8" s="15">
        <v>352</v>
      </c>
      <c r="M8" s="15">
        <v>487</v>
      </c>
      <c r="N8" s="15">
        <v>158</v>
      </c>
      <c r="O8" s="15">
        <v>252</v>
      </c>
      <c r="P8" s="15">
        <v>336</v>
      </c>
      <c r="Q8" s="15">
        <v>421</v>
      </c>
      <c r="R8" s="15">
        <v>579</v>
      </c>
      <c r="S8" s="15">
        <v>187</v>
      </c>
      <c r="T8" s="15">
        <v>295</v>
      </c>
      <c r="U8" s="15">
        <v>385</v>
      </c>
      <c r="V8" s="15">
        <v>487</v>
      </c>
      <c r="W8" s="15">
        <v>665</v>
      </c>
      <c r="X8" s="15">
        <v>264</v>
      </c>
      <c r="Y8" s="15">
        <v>412</v>
      </c>
      <c r="Z8" s="15">
        <v>529</v>
      </c>
      <c r="AA8" s="15">
        <v>671</v>
      </c>
      <c r="AB8" s="15">
        <v>913</v>
      </c>
    </row>
    <row r="9" spans="1:28" x14ac:dyDescent="0.3">
      <c r="A9" s="2">
        <v>12</v>
      </c>
      <c r="B9" s="25">
        <v>800</v>
      </c>
      <c r="C9" s="24" t="s">
        <v>27</v>
      </c>
      <c r="D9" s="15">
        <v>113</v>
      </c>
      <c r="E9" s="15">
        <v>182</v>
      </c>
      <c r="F9" s="15">
        <v>257</v>
      </c>
      <c r="G9" s="15">
        <v>318</v>
      </c>
      <c r="H9" s="15">
        <v>445</v>
      </c>
      <c r="I9" s="15">
        <v>147</v>
      </c>
      <c r="J9" s="15">
        <v>237</v>
      </c>
      <c r="K9" s="15">
        <v>322</v>
      </c>
      <c r="L9" s="15">
        <v>402</v>
      </c>
      <c r="M9" s="15">
        <v>557</v>
      </c>
      <c r="N9" s="15">
        <v>181</v>
      </c>
      <c r="O9" s="15">
        <v>288</v>
      </c>
      <c r="P9" s="15">
        <v>383</v>
      </c>
      <c r="Q9" s="15">
        <v>481</v>
      </c>
      <c r="R9" s="15">
        <v>662</v>
      </c>
      <c r="S9" s="15">
        <v>214</v>
      </c>
      <c r="T9" s="15">
        <v>337</v>
      </c>
      <c r="U9" s="15">
        <v>440</v>
      </c>
      <c r="V9" s="15">
        <v>556</v>
      </c>
      <c r="W9" s="15">
        <v>760</v>
      </c>
      <c r="X9" s="15">
        <v>301</v>
      </c>
      <c r="Y9" s="15">
        <v>470</v>
      </c>
      <c r="Z9" s="15">
        <v>604</v>
      </c>
      <c r="AA9" s="15">
        <v>767</v>
      </c>
      <c r="AB9" s="15">
        <v>1044</v>
      </c>
    </row>
    <row r="10" spans="1:28" x14ac:dyDescent="0.3">
      <c r="A10" s="2">
        <v>12</v>
      </c>
      <c r="B10" s="25">
        <v>900</v>
      </c>
      <c r="C10" s="24" t="s">
        <v>27</v>
      </c>
      <c r="D10" s="15">
        <v>127</v>
      </c>
      <c r="E10" s="15">
        <v>205</v>
      </c>
      <c r="F10" s="15">
        <v>289</v>
      </c>
      <c r="G10" s="15">
        <v>358</v>
      </c>
      <c r="H10" s="15">
        <v>501</v>
      </c>
      <c r="I10" s="15">
        <v>166</v>
      </c>
      <c r="J10" s="15">
        <v>266</v>
      </c>
      <c r="K10" s="15">
        <v>363</v>
      </c>
      <c r="L10" s="15">
        <v>452</v>
      </c>
      <c r="M10" s="15">
        <v>626</v>
      </c>
      <c r="N10" s="15">
        <v>204</v>
      </c>
      <c r="O10" s="15">
        <v>324</v>
      </c>
      <c r="P10" s="15">
        <v>431</v>
      </c>
      <c r="Q10" s="15">
        <v>541</v>
      </c>
      <c r="R10" s="15">
        <v>745</v>
      </c>
      <c r="S10" s="15">
        <v>241</v>
      </c>
      <c r="T10" s="15">
        <v>379</v>
      </c>
      <c r="U10" s="15">
        <v>495</v>
      </c>
      <c r="V10" s="15">
        <v>626</v>
      </c>
      <c r="W10" s="15">
        <v>855</v>
      </c>
      <c r="X10" s="15">
        <v>339</v>
      </c>
      <c r="Y10" s="15">
        <v>529</v>
      </c>
      <c r="Z10" s="15">
        <v>680</v>
      </c>
      <c r="AA10" s="15">
        <v>863</v>
      </c>
      <c r="AB10" s="15">
        <v>1174</v>
      </c>
    </row>
    <row r="11" spans="1:28" x14ac:dyDescent="0.3">
      <c r="A11" s="2">
        <v>12</v>
      </c>
      <c r="B11" s="25">
        <v>1000</v>
      </c>
      <c r="C11" s="24" t="s">
        <v>27</v>
      </c>
      <c r="D11" s="15">
        <v>141</v>
      </c>
      <c r="E11" s="15">
        <v>228</v>
      </c>
      <c r="F11" s="15">
        <v>321</v>
      </c>
      <c r="G11" s="15">
        <v>398</v>
      </c>
      <c r="H11" s="15">
        <v>556</v>
      </c>
      <c r="I11" s="15">
        <v>184</v>
      </c>
      <c r="J11" s="15">
        <v>296</v>
      </c>
      <c r="K11" s="15">
        <v>403</v>
      </c>
      <c r="L11" s="15">
        <v>503</v>
      </c>
      <c r="M11" s="15">
        <v>696</v>
      </c>
      <c r="N11" s="15">
        <v>226</v>
      </c>
      <c r="O11" s="15">
        <v>360</v>
      </c>
      <c r="P11" s="15">
        <v>479</v>
      </c>
      <c r="Q11" s="15">
        <v>602</v>
      </c>
      <c r="R11" s="15">
        <v>827</v>
      </c>
      <c r="S11" s="15">
        <v>268</v>
      </c>
      <c r="T11" s="15">
        <v>421</v>
      </c>
      <c r="U11" s="15">
        <v>551</v>
      </c>
      <c r="V11" s="15">
        <v>695</v>
      </c>
      <c r="W11" s="15">
        <v>950</v>
      </c>
      <c r="X11" s="15">
        <v>377</v>
      </c>
      <c r="Y11" s="15">
        <v>588</v>
      </c>
      <c r="Z11" s="15">
        <v>756</v>
      </c>
      <c r="AA11" s="15">
        <v>958</v>
      </c>
      <c r="AB11" s="15">
        <v>1305</v>
      </c>
    </row>
    <row r="12" spans="1:28" x14ac:dyDescent="0.3">
      <c r="A12" s="2">
        <v>12</v>
      </c>
      <c r="B12" s="25">
        <v>1100</v>
      </c>
      <c r="C12" s="24" t="s">
        <v>27</v>
      </c>
      <c r="D12" s="15">
        <v>155</v>
      </c>
      <c r="E12" s="15">
        <v>251</v>
      </c>
      <c r="F12" s="15">
        <v>354</v>
      </c>
      <c r="G12" s="15">
        <v>438</v>
      </c>
      <c r="H12" s="15">
        <v>612</v>
      </c>
      <c r="I12" s="15">
        <v>202</v>
      </c>
      <c r="J12" s="15">
        <v>325</v>
      </c>
      <c r="K12" s="15">
        <v>443</v>
      </c>
      <c r="L12" s="15">
        <v>553</v>
      </c>
      <c r="M12" s="15">
        <v>766</v>
      </c>
      <c r="N12" s="15">
        <v>249</v>
      </c>
      <c r="O12" s="15">
        <v>396</v>
      </c>
      <c r="P12" s="15">
        <v>527</v>
      </c>
      <c r="Q12" s="15">
        <v>662</v>
      </c>
      <c r="R12" s="15">
        <v>910</v>
      </c>
      <c r="S12" s="15">
        <v>295</v>
      </c>
      <c r="T12" s="15">
        <v>463</v>
      </c>
      <c r="U12" s="15">
        <v>606</v>
      </c>
      <c r="V12" s="15">
        <v>765</v>
      </c>
      <c r="W12" s="15">
        <v>1045</v>
      </c>
      <c r="X12" s="15">
        <v>414</v>
      </c>
      <c r="Y12" s="15">
        <v>647</v>
      </c>
      <c r="Z12" s="15">
        <v>831</v>
      </c>
      <c r="AA12" s="15">
        <v>1054</v>
      </c>
      <c r="AB12" s="15">
        <v>1435</v>
      </c>
    </row>
    <row r="13" spans="1:28" x14ac:dyDescent="0.3">
      <c r="A13" s="2">
        <v>12</v>
      </c>
      <c r="B13" s="25">
        <v>1200</v>
      </c>
      <c r="C13" s="24" t="s">
        <v>27</v>
      </c>
      <c r="D13" s="15">
        <v>169</v>
      </c>
      <c r="E13" s="15">
        <v>273</v>
      </c>
      <c r="F13" s="15">
        <v>386</v>
      </c>
      <c r="G13" s="15">
        <v>478</v>
      </c>
      <c r="H13" s="15">
        <v>667</v>
      </c>
      <c r="I13" s="15">
        <v>221</v>
      </c>
      <c r="J13" s="15">
        <v>355</v>
      </c>
      <c r="K13" s="15">
        <v>484</v>
      </c>
      <c r="L13" s="15">
        <v>603</v>
      </c>
      <c r="M13" s="15">
        <v>835</v>
      </c>
      <c r="N13" s="15">
        <v>272</v>
      </c>
      <c r="O13" s="15">
        <v>432</v>
      </c>
      <c r="P13" s="15">
        <v>575</v>
      </c>
      <c r="Q13" s="15">
        <v>722</v>
      </c>
      <c r="R13" s="15">
        <v>993</v>
      </c>
      <c r="S13" s="15">
        <v>321</v>
      </c>
      <c r="T13" s="15">
        <v>505</v>
      </c>
      <c r="U13" s="15">
        <v>661</v>
      </c>
      <c r="V13" s="15">
        <v>834</v>
      </c>
      <c r="W13" s="15">
        <v>1140</v>
      </c>
      <c r="X13" s="15">
        <v>452</v>
      </c>
      <c r="Y13" s="15">
        <v>706</v>
      </c>
      <c r="Z13" s="15">
        <v>907</v>
      </c>
      <c r="AA13" s="15">
        <v>1150</v>
      </c>
      <c r="AB13" s="15">
        <v>1566</v>
      </c>
    </row>
    <row r="14" spans="1:28" x14ac:dyDescent="0.3">
      <c r="A14" s="2">
        <v>12</v>
      </c>
      <c r="B14" s="25">
        <v>1300</v>
      </c>
      <c r="C14" s="24" t="s">
        <v>27</v>
      </c>
      <c r="D14" s="15">
        <v>183</v>
      </c>
      <c r="E14" s="15">
        <v>296</v>
      </c>
      <c r="F14" s="15">
        <v>418</v>
      </c>
      <c r="G14" s="15">
        <v>517</v>
      </c>
      <c r="H14" s="15">
        <v>723</v>
      </c>
      <c r="I14" s="15">
        <v>239</v>
      </c>
      <c r="J14" s="15">
        <v>385</v>
      </c>
      <c r="K14" s="15">
        <v>524</v>
      </c>
      <c r="L14" s="15">
        <v>654</v>
      </c>
      <c r="M14" s="15">
        <v>905</v>
      </c>
      <c r="N14" s="15">
        <v>294</v>
      </c>
      <c r="O14" s="15">
        <v>468</v>
      </c>
      <c r="P14" s="15">
        <v>623</v>
      </c>
      <c r="Q14" s="15">
        <v>782</v>
      </c>
      <c r="R14" s="15">
        <v>1075</v>
      </c>
      <c r="S14" s="15">
        <v>348</v>
      </c>
      <c r="T14" s="15">
        <v>547</v>
      </c>
      <c r="U14" s="15">
        <v>716</v>
      </c>
      <c r="V14" s="15">
        <v>904</v>
      </c>
      <c r="W14" s="15">
        <v>1235</v>
      </c>
      <c r="X14" s="15">
        <v>490</v>
      </c>
      <c r="Y14" s="15">
        <v>764</v>
      </c>
      <c r="Z14" s="15">
        <v>982</v>
      </c>
      <c r="AA14" s="15">
        <v>1246</v>
      </c>
      <c r="AB14" s="15">
        <v>1696</v>
      </c>
    </row>
    <row r="15" spans="1:28" x14ac:dyDescent="0.3">
      <c r="A15" s="2">
        <v>12</v>
      </c>
      <c r="B15" s="25">
        <v>1400</v>
      </c>
      <c r="C15" s="24" t="s">
        <v>27</v>
      </c>
      <c r="D15" s="15">
        <v>197</v>
      </c>
      <c r="E15" s="15">
        <v>319</v>
      </c>
      <c r="F15" s="15">
        <v>450</v>
      </c>
      <c r="G15" s="15">
        <v>557</v>
      </c>
      <c r="H15" s="15">
        <v>779</v>
      </c>
      <c r="I15" s="15">
        <v>258</v>
      </c>
      <c r="J15" s="15">
        <v>414</v>
      </c>
      <c r="K15" s="15">
        <v>564</v>
      </c>
      <c r="L15" s="15">
        <v>704</v>
      </c>
      <c r="M15" s="15">
        <v>974</v>
      </c>
      <c r="N15" s="15">
        <v>317</v>
      </c>
      <c r="O15" s="15">
        <v>504</v>
      </c>
      <c r="P15" s="15">
        <v>671</v>
      </c>
      <c r="Q15" s="15">
        <v>842</v>
      </c>
      <c r="R15" s="15">
        <v>1158</v>
      </c>
      <c r="S15" s="15">
        <v>375</v>
      </c>
      <c r="T15" s="15">
        <v>589</v>
      </c>
      <c r="U15" s="15">
        <v>771</v>
      </c>
      <c r="V15" s="15">
        <v>973</v>
      </c>
      <c r="W15" s="15">
        <v>1330</v>
      </c>
      <c r="X15" s="15">
        <v>527</v>
      </c>
      <c r="Y15" s="15">
        <v>823</v>
      </c>
      <c r="Z15" s="15">
        <v>1058</v>
      </c>
      <c r="AA15" s="15">
        <v>1342</v>
      </c>
      <c r="AB15" s="15">
        <v>1827</v>
      </c>
    </row>
    <row r="16" spans="1:28" x14ac:dyDescent="0.3">
      <c r="A16" s="2">
        <v>12</v>
      </c>
      <c r="B16" s="25">
        <v>1600</v>
      </c>
      <c r="C16" s="24" t="s">
        <v>27</v>
      </c>
      <c r="D16" s="15">
        <v>226</v>
      </c>
      <c r="E16" s="15">
        <v>365</v>
      </c>
      <c r="F16" s="15">
        <v>514</v>
      </c>
      <c r="G16" s="15">
        <v>637</v>
      </c>
      <c r="H16" s="15">
        <v>890</v>
      </c>
      <c r="I16" s="15">
        <v>294</v>
      </c>
      <c r="J16" s="15">
        <v>473</v>
      </c>
      <c r="K16" s="15">
        <v>645</v>
      </c>
      <c r="L16" s="15">
        <v>804</v>
      </c>
      <c r="M16" s="15">
        <v>1114</v>
      </c>
      <c r="N16" s="15">
        <v>362</v>
      </c>
      <c r="O16" s="15">
        <v>576</v>
      </c>
      <c r="P16" s="15">
        <v>767</v>
      </c>
      <c r="Q16" s="15">
        <v>963</v>
      </c>
      <c r="R16" s="15">
        <v>1324</v>
      </c>
      <c r="S16" s="15">
        <v>429</v>
      </c>
      <c r="T16" s="15">
        <v>674</v>
      </c>
      <c r="U16" s="15">
        <v>881</v>
      </c>
      <c r="V16" s="15">
        <v>1113</v>
      </c>
      <c r="W16" s="15">
        <v>1521</v>
      </c>
      <c r="X16" s="15">
        <v>603</v>
      </c>
      <c r="Y16" s="15">
        <v>941</v>
      </c>
      <c r="Z16" s="15">
        <v>1209</v>
      </c>
      <c r="AA16" s="15">
        <v>1533</v>
      </c>
      <c r="AB16" s="15">
        <v>2088</v>
      </c>
    </row>
    <row r="17" spans="1:28" x14ac:dyDescent="0.3">
      <c r="A17" s="2">
        <v>12</v>
      </c>
      <c r="B17" s="25">
        <v>1800</v>
      </c>
      <c r="C17" s="24" t="s">
        <v>27</v>
      </c>
      <c r="D17" s="15">
        <v>254</v>
      </c>
      <c r="E17" s="15">
        <v>410</v>
      </c>
      <c r="F17" s="15">
        <v>579</v>
      </c>
      <c r="G17" s="15">
        <v>716</v>
      </c>
      <c r="H17" s="15">
        <v>1001</v>
      </c>
      <c r="I17" s="15">
        <v>331</v>
      </c>
      <c r="J17" s="15">
        <v>532</v>
      </c>
      <c r="K17" s="15">
        <v>725</v>
      </c>
      <c r="L17" s="15">
        <v>905</v>
      </c>
      <c r="M17" s="15">
        <v>1253</v>
      </c>
      <c r="N17" s="15">
        <v>407</v>
      </c>
      <c r="O17" s="15">
        <v>648</v>
      </c>
      <c r="P17" s="15">
        <v>863</v>
      </c>
      <c r="Q17" s="15">
        <v>1083</v>
      </c>
      <c r="R17" s="15">
        <v>1489</v>
      </c>
      <c r="S17" s="15">
        <v>482</v>
      </c>
      <c r="T17" s="15">
        <v>758</v>
      </c>
      <c r="U17" s="15">
        <v>991</v>
      </c>
      <c r="V17" s="15">
        <v>1252</v>
      </c>
      <c r="W17" s="15">
        <v>1711</v>
      </c>
      <c r="X17" s="15">
        <v>678</v>
      </c>
      <c r="Y17" s="15">
        <v>1058</v>
      </c>
      <c r="Z17" s="15">
        <v>1360</v>
      </c>
      <c r="AA17" s="15">
        <v>1725</v>
      </c>
      <c r="AB17" s="15">
        <v>2349</v>
      </c>
    </row>
    <row r="18" spans="1:28" x14ac:dyDescent="0.3">
      <c r="A18" s="2">
        <v>12</v>
      </c>
      <c r="B18" s="25">
        <v>2000</v>
      </c>
      <c r="C18" s="24" t="s">
        <v>27</v>
      </c>
      <c r="D18" s="15">
        <v>282</v>
      </c>
      <c r="E18" s="15">
        <v>456</v>
      </c>
      <c r="F18" s="15">
        <v>643</v>
      </c>
      <c r="G18" s="15">
        <v>796</v>
      </c>
      <c r="H18" s="15">
        <v>1112</v>
      </c>
      <c r="I18" s="15">
        <v>368</v>
      </c>
      <c r="J18" s="15">
        <v>592</v>
      </c>
      <c r="K18" s="15">
        <v>806</v>
      </c>
      <c r="L18" s="15">
        <v>1005</v>
      </c>
      <c r="M18" s="15">
        <v>1392</v>
      </c>
      <c r="N18" s="15">
        <v>453</v>
      </c>
      <c r="O18" s="15">
        <v>720</v>
      </c>
      <c r="P18" s="15">
        <v>959</v>
      </c>
      <c r="Q18" s="15">
        <v>1203</v>
      </c>
      <c r="R18" s="15">
        <v>1654</v>
      </c>
      <c r="S18" s="15">
        <v>536</v>
      </c>
      <c r="T18" s="15">
        <v>842</v>
      </c>
      <c r="U18" s="15">
        <v>1101</v>
      </c>
      <c r="V18" s="15">
        <v>1391</v>
      </c>
      <c r="W18" s="15">
        <v>1901</v>
      </c>
      <c r="X18" s="15">
        <v>753</v>
      </c>
      <c r="Y18" s="15">
        <v>1176</v>
      </c>
      <c r="Z18" s="15">
        <v>1511</v>
      </c>
      <c r="AA18" s="15">
        <v>1917</v>
      </c>
      <c r="AB18" s="15">
        <v>2610</v>
      </c>
    </row>
    <row r="19" spans="1:28" x14ac:dyDescent="0.3">
      <c r="A19" s="2">
        <v>12</v>
      </c>
      <c r="B19" s="25">
        <v>2300</v>
      </c>
      <c r="C19" s="24" t="s">
        <v>27</v>
      </c>
      <c r="D19" s="15">
        <v>324</v>
      </c>
      <c r="E19" s="15">
        <v>524</v>
      </c>
      <c r="F19" s="15">
        <v>739</v>
      </c>
      <c r="G19" s="15">
        <v>915</v>
      </c>
      <c r="H19" s="15">
        <v>1279</v>
      </c>
      <c r="I19" s="15">
        <v>423</v>
      </c>
      <c r="J19" s="15">
        <v>680</v>
      </c>
      <c r="K19" s="15">
        <v>927</v>
      </c>
      <c r="L19" s="15">
        <v>1156</v>
      </c>
      <c r="M19" s="15">
        <v>1601</v>
      </c>
      <c r="N19" s="15">
        <v>520</v>
      </c>
      <c r="O19" s="15">
        <v>828</v>
      </c>
      <c r="P19" s="15">
        <v>1102</v>
      </c>
      <c r="Q19" s="15">
        <v>1384</v>
      </c>
      <c r="R19" s="15">
        <v>1903</v>
      </c>
      <c r="S19" s="15">
        <v>616</v>
      </c>
      <c r="T19" s="15">
        <v>968</v>
      </c>
      <c r="U19" s="15">
        <v>1266</v>
      </c>
      <c r="V19" s="15">
        <v>1599</v>
      </c>
      <c r="W19" s="15">
        <v>2186</v>
      </c>
      <c r="X19" s="15">
        <v>866</v>
      </c>
      <c r="Y19" s="15">
        <v>1352</v>
      </c>
      <c r="Z19" s="15">
        <v>1738</v>
      </c>
      <c r="AA19" s="15">
        <v>2204</v>
      </c>
      <c r="AB19" s="15">
        <v>3001</v>
      </c>
    </row>
    <row r="20" spans="1:28" x14ac:dyDescent="0.3">
      <c r="A20" s="2">
        <v>12</v>
      </c>
      <c r="B20" s="25">
        <v>2400</v>
      </c>
      <c r="C20" s="24" t="s">
        <v>27</v>
      </c>
      <c r="D20" s="15">
        <v>338</v>
      </c>
      <c r="E20" s="15">
        <v>547</v>
      </c>
      <c r="F20" s="15">
        <v>771</v>
      </c>
      <c r="G20" s="15">
        <v>955</v>
      </c>
      <c r="H20" s="15">
        <v>1335</v>
      </c>
      <c r="I20" s="15">
        <v>441</v>
      </c>
      <c r="J20" s="15">
        <v>710</v>
      </c>
      <c r="K20" s="15">
        <v>967</v>
      </c>
      <c r="L20" s="15">
        <v>1206</v>
      </c>
      <c r="M20" s="15">
        <v>1671</v>
      </c>
      <c r="N20" s="15">
        <v>543</v>
      </c>
      <c r="O20" s="15">
        <v>864</v>
      </c>
      <c r="P20" s="15">
        <v>1150</v>
      </c>
      <c r="Q20" s="15">
        <v>1444</v>
      </c>
      <c r="R20" s="15">
        <v>1985</v>
      </c>
      <c r="S20" s="15">
        <v>643</v>
      </c>
      <c r="T20" s="15">
        <v>1010</v>
      </c>
      <c r="U20" s="15">
        <v>1321</v>
      </c>
      <c r="V20" s="15">
        <v>1669</v>
      </c>
      <c r="W20" s="15">
        <v>2281</v>
      </c>
      <c r="X20" s="15">
        <v>904</v>
      </c>
      <c r="Y20" s="15">
        <v>1411</v>
      </c>
      <c r="Z20" s="15">
        <v>1813</v>
      </c>
      <c r="AA20" s="15">
        <v>2300</v>
      </c>
      <c r="AB20" s="15">
        <v>3132</v>
      </c>
    </row>
    <row r="21" spans="1:28" x14ac:dyDescent="0.3">
      <c r="A21" s="2">
        <v>12</v>
      </c>
      <c r="B21" s="25">
        <v>2600</v>
      </c>
      <c r="C21" s="24" t="s">
        <v>27</v>
      </c>
      <c r="D21" s="15">
        <v>366</v>
      </c>
      <c r="E21" s="15">
        <v>592</v>
      </c>
      <c r="F21" s="15">
        <v>836</v>
      </c>
      <c r="G21" s="15">
        <v>1035</v>
      </c>
      <c r="H21" s="15">
        <v>1446</v>
      </c>
      <c r="I21" s="15">
        <v>478</v>
      </c>
      <c r="J21" s="15">
        <v>769</v>
      </c>
      <c r="K21" s="15">
        <v>1048</v>
      </c>
      <c r="L21" s="15">
        <v>1307</v>
      </c>
      <c r="M21" s="15">
        <v>1810</v>
      </c>
      <c r="N21" s="15">
        <v>588</v>
      </c>
      <c r="O21" s="15">
        <v>936</v>
      </c>
      <c r="P21" s="15">
        <v>1246</v>
      </c>
      <c r="Q21" s="15">
        <v>1564</v>
      </c>
      <c r="R21" s="15">
        <v>2151</v>
      </c>
      <c r="S21" s="15">
        <v>696</v>
      </c>
      <c r="T21" s="15">
        <v>1095</v>
      </c>
      <c r="U21" s="15">
        <v>1431</v>
      </c>
      <c r="V21" s="15">
        <v>1808</v>
      </c>
      <c r="W21" s="15">
        <v>2471</v>
      </c>
      <c r="X21" s="15">
        <v>979</v>
      </c>
      <c r="Y21" s="15">
        <v>1529</v>
      </c>
      <c r="Z21" s="15">
        <v>1964</v>
      </c>
      <c r="AA21" s="15">
        <v>2492</v>
      </c>
      <c r="AB21" s="15">
        <v>3393</v>
      </c>
    </row>
    <row r="22" spans="1:28" x14ac:dyDescent="0.3">
      <c r="A22" s="2">
        <v>12</v>
      </c>
      <c r="B22" s="26">
        <v>2800</v>
      </c>
      <c r="C22" s="24" t="s">
        <v>27</v>
      </c>
      <c r="D22" s="15">
        <v>395</v>
      </c>
      <c r="E22" s="15">
        <v>638</v>
      </c>
      <c r="F22" s="15">
        <v>900</v>
      </c>
      <c r="G22" s="15">
        <v>1114</v>
      </c>
      <c r="H22" s="15">
        <v>1557</v>
      </c>
      <c r="I22" s="15">
        <v>515</v>
      </c>
      <c r="J22" s="15">
        <v>828</v>
      </c>
      <c r="K22" s="15">
        <v>1128</v>
      </c>
      <c r="L22" s="15">
        <v>1408</v>
      </c>
      <c r="M22" s="15">
        <v>1949</v>
      </c>
      <c r="N22" s="15">
        <v>634</v>
      </c>
      <c r="O22" s="15">
        <v>1008</v>
      </c>
      <c r="P22" s="15">
        <v>1342</v>
      </c>
      <c r="Q22" s="15">
        <v>1685</v>
      </c>
      <c r="R22" s="15">
        <v>2316</v>
      </c>
      <c r="S22" s="15">
        <v>750</v>
      </c>
      <c r="T22" s="15">
        <v>1179</v>
      </c>
      <c r="U22" s="15">
        <v>1542</v>
      </c>
      <c r="V22" s="15">
        <v>1947</v>
      </c>
      <c r="W22" s="15">
        <v>2661</v>
      </c>
      <c r="X22" s="15">
        <v>1055</v>
      </c>
      <c r="Y22" s="15">
        <v>1646</v>
      </c>
      <c r="Z22" s="15">
        <v>2116</v>
      </c>
      <c r="AA22" s="15">
        <v>2684</v>
      </c>
      <c r="AB22" s="15">
        <v>3654</v>
      </c>
    </row>
    <row r="23" spans="1:28" x14ac:dyDescent="0.3">
      <c r="A23" s="2">
        <v>12</v>
      </c>
      <c r="B23" s="26">
        <v>3000</v>
      </c>
      <c r="C23" s="24" t="s">
        <v>27</v>
      </c>
      <c r="D23" s="15">
        <v>423</v>
      </c>
      <c r="E23" s="15">
        <v>684</v>
      </c>
      <c r="F23" s="15">
        <v>964</v>
      </c>
      <c r="G23" s="15">
        <v>1194</v>
      </c>
      <c r="H23" s="15">
        <v>1668</v>
      </c>
      <c r="I23" s="15">
        <v>552</v>
      </c>
      <c r="J23" s="15">
        <v>887</v>
      </c>
      <c r="K23" s="15">
        <v>1209</v>
      </c>
      <c r="L23" s="15">
        <v>1508</v>
      </c>
      <c r="M23" s="15">
        <v>2088</v>
      </c>
      <c r="N23" s="15">
        <v>679</v>
      </c>
      <c r="O23" s="15">
        <v>1080</v>
      </c>
      <c r="P23" s="15">
        <v>1438</v>
      </c>
      <c r="Q23" s="15">
        <v>1805</v>
      </c>
      <c r="R23" s="15">
        <v>2482</v>
      </c>
      <c r="S23" s="15">
        <v>804</v>
      </c>
      <c r="T23" s="15">
        <v>1263</v>
      </c>
      <c r="U23" s="15">
        <v>1652</v>
      </c>
      <c r="V23" s="15">
        <v>2086</v>
      </c>
      <c r="W23" s="15">
        <v>2851</v>
      </c>
      <c r="X23" s="15">
        <v>1130</v>
      </c>
      <c r="Y23" s="15">
        <v>1764</v>
      </c>
      <c r="Z23" s="15">
        <v>2267</v>
      </c>
      <c r="AA23" s="15">
        <v>2875</v>
      </c>
      <c r="AB23" s="15">
        <v>3915</v>
      </c>
    </row>
    <row r="24" spans="1:28" s="99" customFormat="1" x14ac:dyDescent="0.3">
      <c r="A24" s="99">
        <v>18</v>
      </c>
      <c r="B24" s="100">
        <v>400</v>
      </c>
      <c r="C24" s="101" t="s">
        <v>27</v>
      </c>
      <c r="D24" s="102">
        <v>39</v>
      </c>
      <c r="E24" s="102">
        <v>64</v>
      </c>
      <c r="F24" s="102">
        <v>91</v>
      </c>
      <c r="G24" s="102">
        <v>112</v>
      </c>
      <c r="H24" s="102">
        <v>156</v>
      </c>
      <c r="I24" s="102">
        <v>51</v>
      </c>
      <c r="J24" s="102">
        <v>83</v>
      </c>
      <c r="K24" s="102">
        <v>114</v>
      </c>
      <c r="L24" s="102">
        <v>141</v>
      </c>
      <c r="M24" s="102">
        <v>195</v>
      </c>
      <c r="N24" s="102">
        <v>64</v>
      </c>
      <c r="O24" s="102">
        <v>101</v>
      </c>
      <c r="P24" s="102">
        <v>135</v>
      </c>
      <c r="Q24" s="102">
        <v>168</v>
      </c>
      <c r="R24" s="102">
        <v>230</v>
      </c>
      <c r="S24" s="102">
        <v>76</v>
      </c>
      <c r="T24" s="102">
        <v>118</v>
      </c>
      <c r="U24" s="102">
        <v>154</v>
      </c>
      <c r="V24" s="102">
        <v>194</v>
      </c>
      <c r="W24" s="102">
        <v>264</v>
      </c>
      <c r="X24" s="102">
        <v>106</v>
      </c>
      <c r="Y24" s="102">
        <v>165</v>
      </c>
      <c r="Z24" s="102">
        <v>210</v>
      </c>
      <c r="AA24" s="102">
        <v>266</v>
      </c>
      <c r="AB24" s="102">
        <v>361</v>
      </c>
    </row>
    <row r="25" spans="1:28" x14ac:dyDescent="0.3">
      <c r="A25" s="2">
        <v>18</v>
      </c>
      <c r="B25" s="25">
        <v>500</v>
      </c>
      <c r="C25" s="24" t="s">
        <v>27</v>
      </c>
      <c r="D25" s="15">
        <v>49</v>
      </c>
      <c r="E25" s="15">
        <v>80</v>
      </c>
      <c r="F25" s="15">
        <v>114</v>
      </c>
      <c r="G25" s="15">
        <v>140</v>
      </c>
      <c r="H25" s="15">
        <v>195</v>
      </c>
      <c r="I25" s="15">
        <v>64</v>
      </c>
      <c r="J25" s="15">
        <v>104</v>
      </c>
      <c r="K25" s="15">
        <v>142</v>
      </c>
      <c r="L25" s="15">
        <v>176</v>
      </c>
      <c r="M25" s="15">
        <v>243</v>
      </c>
      <c r="N25" s="15">
        <v>79</v>
      </c>
      <c r="O25" s="15">
        <v>126</v>
      </c>
      <c r="P25" s="15">
        <v>168</v>
      </c>
      <c r="Q25" s="15">
        <v>210</v>
      </c>
      <c r="R25" s="15">
        <v>288</v>
      </c>
      <c r="S25" s="15">
        <v>94</v>
      </c>
      <c r="T25" s="15">
        <v>148</v>
      </c>
      <c r="U25" s="15">
        <v>193</v>
      </c>
      <c r="V25" s="15">
        <v>242</v>
      </c>
      <c r="W25" s="15">
        <v>330</v>
      </c>
      <c r="X25" s="15">
        <v>133</v>
      </c>
      <c r="Y25" s="15">
        <v>206</v>
      </c>
      <c r="Z25" s="15">
        <v>263</v>
      </c>
      <c r="AA25" s="15">
        <v>332</v>
      </c>
      <c r="AB25" s="15">
        <v>452</v>
      </c>
    </row>
    <row r="26" spans="1:28" x14ac:dyDescent="0.3">
      <c r="A26" s="2">
        <v>18</v>
      </c>
      <c r="B26" s="25">
        <v>600</v>
      </c>
      <c r="C26" s="24" t="s">
        <v>27</v>
      </c>
      <c r="D26" s="15">
        <v>59</v>
      </c>
      <c r="E26" s="15">
        <v>96</v>
      </c>
      <c r="F26" s="15">
        <v>136</v>
      </c>
      <c r="G26" s="15">
        <v>168</v>
      </c>
      <c r="H26" s="15">
        <v>234</v>
      </c>
      <c r="I26" s="15">
        <v>77</v>
      </c>
      <c r="J26" s="15">
        <v>125</v>
      </c>
      <c r="K26" s="15">
        <v>170</v>
      </c>
      <c r="L26" s="15">
        <v>211</v>
      </c>
      <c r="M26" s="15">
        <v>292</v>
      </c>
      <c r="N26" s="15">
        <v>95</v>
      </c>
      <c r="O26" s="15">
        <v>152</v>
      </c>
      <c r="P26" s="15">
        <v>202</v>
      </c>
      <c r="Q26" s="15">
        <v>252</v>
      </c>
      <c r="R26" s="15">
        <v>346</v>
      </c>
      <c r="S26" s="15">
        <v>113</v>
      </c>
      <c r="T26" s="15">
        <v>177</v>
      </c>
      <c r="U26" s="15">
        <v>231</v>
      </c>
      <c r="V26" s="15">
        <v>291</v>
      </c>
      <c r="W26" s="15">
        <v>396</v>
      </c>
      <c r="X26" s="15">
        <v>159</v>
      </c>
      <c r="Y26" s="15">
        <v>247</v>
      </c>
      <c r="Z26" s="15">
        <v>316</v>
      </c>
      <c r="AA26" s="15">
        <v>398</v>
      </c>
      <c r="AB26" s="15">
        <v>542</v>
      </c>
    </row>
    <row r="27" spans="1:28" x14ac:dyDescent="0.3">
      <c r="A27" s="2">
        <v>18</v>
      </c>
      <c r="B27" s="25">
        <v>700</v>
      </c>
      <c r="C27" s="24" t="s">
        <v>27</v>
      </c>
      <c r="D27" s="15">
        <v>69</v>
      </c>
      <c r="E27" s="15">
        <v>112</v>
      </c>
      <c r="F27" s="15">
        <v>159</v>
      </c>
      <c r="G27" s="15">
        <v>195</v>
      </c>
      <c r="H27" s="15">
        <v>273</v>
      </c>
      <c r="I27" s="15">
        <v>90</v>
      </c>
      <c r="J27" s="15">
        <v>146</v>
      </c>
      <c r="K27" s="15">
        <v>199</v>
      </c>
      <c r="L27" s="15">
        <v>246</v>
      </c>
      <c r="M27" s="15">
        <v>340</v>
      </c>
      <c r="N27" s="15">
        <v>111</v>
      </c>
      <c r="O27" s="15">
        <v>177</v>
      </c>
      <c r="P27" s="15">
        <v>236</v>
      </c>
      <c r="Q27" s="15">
        <v>294</v>
      </c>
      <c r="R27" s="15">
        <v>403</v>
      </c>
      <c r="S27" s="15">
        <v>132</v>
      </c>
      <c r="T27" s="15">
        <v>207</v>
      </c>
      <c r="U27" s="15">
        <v>270</v>
      </c>
      <c r="V27" s="15">
        <v>339</v>
      </c>
      <c r="W27" s="15">
        <v>462</v>
      </c>
      <c r="X27" s="15">
        <v>186</v>
      </c>
      <c r="Y27" s="15">
        <v>288</v>
      </c>
      <c r="Z27" s="15">
        <v>368</v>
      </c>
      <c r="AA27" s="15">
        <v>465</v>
      </c>
      <c r="AB27" s="15">
        <v>632</v>
      </c>
    </row>
    <row r="28" spans="1:28" x14ac:dyDescent="0.3">
      <c r="A28" s="2">
        <v>18</v>
      </c>
      <c r="B28" s="25">
        <v>800</v>
      </c>
      <c r="C28" s="24" t="s">
        <v>27</v>
      </c>
      <c r="D28" s="15">
        <v>78</v>
      </c>
      <c r="E28" s="15">
        <v>128</v>
      </c>
      <c r="F28" s="15">
        <v>182</v>
      </c>
      <c r="G28" s="15">
        <v>223</v>
      </c>
      <c r="H28" s="15">
        <v>312</v>
      </c>
      <c r="I28" s="15">
        <v>103</v>
      </c>
      <c r="J28" s="15">
        <v>166</v>
      </c>
      <c r="K28" s="15">
        <v>227</v>
      </c>
      <c r="L28" s="15">
        <v>282</v>
      </c>
      <c r="M28" s="15">
        <v>389</v>
      </c>
      <c r="N28" s="15">
        <v>127</v>
      </c>
      <c r="O28" s="15">
        <v>202</v>
      </c>
      <c r="P28" s="15">
        <v>269</v>
      </c>
      <c r="Q28" s="15">
        <v>336</v>
      </c>
      <c r="R28" s="15">
        <v>461</v>
      </c>
      <c r="S28" s="15">
        <v>151</v>
      </c>
      <c r="T28" s="15">
        <v>236</v>
      </c>
      <c r="U28" s="15">
        <v>308</v>
      </c>
      <c r="V28" s="15">
        <v>388</v>
      </c>
      <c r="W28" s="15">
        <v>528</v>
      </c>
      <c r="X28" s="15">
        <v>212</v>
      </c>
      <c r="Y28" s="15">
        <v>329</v>
      </c>
      <c r="Z28" s="15">
        <v>421</v>
      </c>
      <c r="AA28" s="15">
        <v>531</v>
      </c>
      <c r="AB28" s="15">
        <v>723</v>
      </c>
    </row>
    <row r="29" spans="1:28" x14ac:dyDescent="0.3">
      <c r="A29" s="2">
        <v>18</v>
      </c>
      <c r="B29" s="25">
        <v>900</v>
      </c>
      <c r="C29" s="24" t="s">
        <v>27</v>
      </c>
      <c r="D29" s="15">
        <v>88</v>
      </c>
      <c r="E29" s="15">
        <v>144</v>
      </c>
      <c r="F29" s="15">
        <v>205</v>
      </c>
      <c r="G29" s="15">
        <v>251</v>
      </c>
      <c r="H29" s="15">
        <v>351</v>
      </c>
      <c r="I29" s="15">
        <v>116</v>
      </c>
      <c r="J29" s="15">
        <v>187</v>
      </c>
      <c r="K29" s="15">
        <v>256</v>
      </c>
      <c r="L29" s="15">
        <v>317</v>
      </c>
      <c r="M29" s="15">
        <v>438</v>
      </c>
      <c r="N29" s="15">
        <v>143</v>
      </c>
      <c r="O29" s="15">
        <v>228</v>
      </c>
      <c r="P29" s="15">
        <v>303</v>
      </c>
      <c r="Q29" s="15">
        <v>378</v>
      </c>
      <c r="R29" s="15">
        <v>519</v>
      </c>
      <c r="S29" s="15">
        <v>170</v>
      </c>
      <c r="T29" s="15">
        <v>266</v>
      </c>
      <c r="U29" s="15">
        <v>347</v>
      </c>
      <c r="V29" s="15">
        <v>436</v>
      </c>
      <c r="W29" s="15">
        <v>594</v>
      </c>
      <c r="X29" s="15">
        <v>239</v>
      </c>
      <c r="Y29" s="15">
        <v>371</v>
      </c>
      <c r="Z29" s="15">
        <v>473</v>
      </c>
      <c r="AA29" s="15">
        <v>598</v>
      </c>
      <c r="AB29" s="15">
        <v>813</v>
      </c>
    </row>
    <row r="30" spans="1:28" x14ac:dyDescent="0.3">
      <c r="A30" s="2">
        <v>18</v>
      </c>
      <c r="B30" s="25">
        <v>1000</v>
      </c>
      <c r="C30" s="24" t="s">
        <v>27</v>
      </c>
      <c r="D30" s="15">
        <v>98</v>
      </c>
      <c r="E30" s="15">
        <v>160</v>
      </c>
      <c r="F30" s="15">
        <v>227</v>
      </c>
      <c r="G30" s="15">
        <v>279</v>
      </c>
      <c r="H30" s="15">
        <v>390</v>
      </c>
      <c r="I30" s="15">
        <v>129</v>
      </c>
      <c r="J30" s="15">
        <v>208</v>
      </c>
      <c r="K30" s="15">
        <v>284</v>
      </c>
      <c r="L30" s="15">
        <v>352</v>
      </c>
      <c r="M30" s="15">
        <v>486</v>
      </c>
      <c r="N30" s="15">
        <v>159</v>
      </c>
      <c r="O30" s="15">
        <v>253</v>
      </c>
      <c r="P30" s="15">
        <v>337</v>
      </c>
      <c r="Q30" s="15">
        <v>420</v>
      </c>
      <c r="R30" s="15">
        <v>576</v>
      </c>
      <c r="S30" s="15">
        <v>189</v>
      </c>
      <c r="T30" s="15">
        <v>295</v>
      </c>
      <c r="U30" s="15">
        <v>385</v>
      </c>
      <c r="V30" s="15">
        <v>484</v>
      </c>
      <c r="W30" s="15">
        <v>660</v>
      </c>
      <c r="X30" s="15">
        <v>265</v>
      </c>
      <c r="Y30" s="15">
        <v>412</v>
      </c>
      <c r="Z30" s="15">
        <v>526</v>
      </c>
      <c r="AA30" s="15">
        <v>664</v>
      </c>
      <c r="AB30" s="15">
        <v>903</v>
      </c>
    </row>
    <row r="31" spans="1:28" x14ac:dyDescent="0.3">
      <c r="A31" s="2">
        <v>18</v>
      </c>
      <c r="B31" s="25">
        <v>1100</v>
      </c>
      <c r="C31" s="24" t="s">
        <v>27</v>
      </c>
      <c r="D31" s="15">
        <v>108</v>
      </c>
      <c r="E31" s="15">
        <v>176</v>
      </c>
      <c r="F31" s="15">
        <v>250</v>
      </c>
      <c r="G31" s="15">
        <v>307</v>
      </c>
      <c r="H31" s="15">
        <v>429</v>
      </c>
      <c r="I31" s="15">
        <v>141</v>
      </c>
      <c r="J31" s="15">
        <v>229</v>
      </c>
      <c r="K31" s="15">
        <v>312</v>
      </c>
      <c r="L31" s="15">
        <v>387</v>
      </c>
      <c r="M31" s="15">
        <v>535</v>
      </c>
      <c r="N31" s="15">
        <v>175</v>
      </c>
      <c r="O31" s="15">
        <v>278</v>
      </c>
      <c r="P31" s="15">
        <v>370</v>
      </c>
      <c r="Q31" s="15">
        <v>462</v>
      </c>
      <c r="R31" s="15">
        <v>634</v>
      </c>
      <c r="S31" s="15">
        <v>208</v>
      </c>
      <c r="T31" s="15">
        <v>325</v>
      </c>
      <c r="U31" s="15">
        <v>424</v>
      </c>
      <c r="V31" s="15">
        <v>533</v>
      </c>
      <c r="W31" s="15">
        <v>726</v>
      </c>
      <c r="X31" s="15">
        <v>292</v>
      </c>
      <c r="Y31" s="15">
        <v>453</v>
      </c>
      <c r="Z31" s="15">
        <v>579</v>
      </c>
      <c r="AA31" s="15">
        <v>730</v>
      </c>
      <c r="AB31" s="15">
        <v>994</v>
      </c>
    </row>
    <row r="32" spans="1:28" x14ac:dyDescent="0.3">
      <c r="A32" s="2">
        <v>18</v>
      </c>
      <c r="B32" s="25">
        <v>1200</v>
      </c>
      <c r="C32" s="24" t="s">
        <v>27</v>
      </c>
      <c r="D32" s="15">
        <v>118</v>
      </c>
      <c r="E32" s="15">
        <v>192</v>
      </c>
      <c r="F32" s="15">
        <v>273</v>
      </c>
      <c r="G32" s="15">
        <v>335</v>
      </c>
      <c r="H32" s="15">
        <v>468</v>
      </c>
      <c r="I32" s="15">
        <v>154</v>
      </c>
      <c r="J32" s="15">
        <v>250</v>
      </c>
      <c r="K32" s="15">
        <v>341</v>
      </c>
      <c r="L32" s="15">
        <v>422</v>
      </c>
      <c r="M32" s="15">
        <v>584</v>
      </c>
      <c r="N32" s="15">
        <v>191</v>
      </c>
      <c r="O32" s="15">
        <v>303</v>
      </c>
      <c r="P32" s="15">
        <v>404</v>
      </c>
      <c r="Q32" s="15">
        <v>504</v>
      </c>
      <c r="R32" s="15">
        <v>691</v>
      </c>
      <c r="S32" s="15">
        <v>227</v>
      </c>
      <c r="T32" s="15">
        <v>354</v>
      </c>
      <c r="U32" s="15">
        <v>462</v>
      </c>
      <c r="V32" s="15">
        <v>581</v>
      </c>
      <c r="W32" s="15">
        <v>792</v>
      </c>
      <c r="X32" s="15">
        <v>318</v>
      </c>
      <c r="Y32" s="15">
        <v>494</v>
      </c>
      <c r="Z32" s="15">
        <v>631</v>
      </c>
      <c r="AA32" s="15">
        <v>797</v>
      </c>
      <c r="AB32" s="15">
        <v>1084</v>
      </c>
    </row>
    <row r="33" spans="1:28" x14ac:dyDescent="0.3">
      <c r="A33" s="2">
        <v>18</v>
      </c>
      <c r="B33" s="25">
        <v>1300</v>
      </c>
      <c r="C33" s="24" t="s">
        <v>27</v>
      </c>
      <c r="D33" s="15">
        <v>127</v>
      </c>
      <c r="E33" s="15">
        <v>208</v>
      </c>
      <c r="F33" s="15">
        <v>296</v>
      </c>
      <c r="G33" s="15">
        <v>363</v>
      </c>
      <c r="H33" s="15">
        <v>507</v>
      </c>
      <c r="I33" s="15">
        <v>167</v>
      </c>
      <c r="J33" s="15">
        <v>270</v>
      </c>
      <c r="K33" s="15">
        <v>369</v>
      </c>
      <c r="L33" s="15">
        <v>457</v>
      </c>
      <c r="M33" s="15">
        <v>632</v>
      </c>
      <c r="N33" s="15">
        <v>206</v>
      </c>
      <c r="O33" s="15">
        <v>329</v>
      </c>
      <c r="P33" s="15">
        <v>437</v>
      </c>
      <c r="Q33" s="15">
        <v>546</v>
      </c>
      <c r="R33" s="15">
        <v>749</v>
      </c>
      <c r="S33" s="15">
        <v>245</v>
      </c>
      <c r="T33" s="15">
        <v>384</v>
      </c>
      <c r="U33" s="15">
        <v>501</v>
      </c>
      <c r="V33" s="15">
        <v>630</v>
      </c>
      <c r="W33" s="15">
        <v>858</v>
      </c>
      <c r="X33" s="15">
        <v>345</v>
      </c>
      <c r="Y33" s="15">
        <v>535</v>
      </c>
      <c r="Z33" s="15">
        <v>684</v>
      </c>
      <c r="AA33" s="15">
        <v>863</v>
      </c>
      <c r="AB33" s="15">
        <v>1174</v>
      </c>
    </row>
    <row r="34" spans="1:28" x14ac:dyDescent="0.3">
      <c r="A34" s="2">
        <v>18</v>
      </c>
      <c r="B34" s="25">
        <v>1400</v>
      </c>
      <c r="C34" s="24" t="s">
        <v>27</v>
      </c>
      <c r="D34" s="15">
        <v>137</v>
      </c>
      <c r="E34" s="15">
        <v>225</v>
      </c>
      <c r="F34" s="15">
        <v>318</v>
      </c>
      <c r="G34" s="15">
        <v>391</v>
      </c>
      <c r="H34" s="15">
        <v>546</v>
      </c>
      <c r="I34" s="15">
        <v>180</v>
      </c>
      <c r="J34" s="15">
        <v>291</v>
      </c>
      <c r="K34" s="15">
        <v>398</v>
      </c>
      <c r="L34" s="15">
        <v>493</v>
      </c>
      <c r="M34" s="15">
        <v>681</v>
      </c>
      <c r="N34" s="15">
        <v>222</v>
      </c>
      <c r="O34" s="15">
        <v>354</v>
      </c>
      <c r="P34" s="15">
        <v>471</v>
      </c>
      <c r="Q34" s="15">
        <v>588</v>
      </c>
      <c r="R34" s="15">
        <v>807</v>
      </c>
      <c r="S34" s="15">
        <v>264</v>
      </c>
      <c r="T34" s="15">
        <v>413</v>
      </c>
      <c r="U34" s="15">
        <v>539</v>
      </c>
      <c r="V34" s="15">
        <v>678</v>
      </c>
      <c r="W34" s="15">
        <v>924</v>
      </c>
      <c r="X34" s="15">
        <v>371</v>
      </c>
      <c r="Y34" s="15">
        <v>576</v>
      </c>
      <c r="Z34" s="15">
        <v>736</v>
      </c>
      <c r="AA34" s="15">
        <v>930</v>
      </c>
      <c r="AB34" s="15">
        <v>1264</v>
      </c>
    </row>
    <row r="35" spans="1:28" x14ac:dyDescent="0.3">
      <c r="A35" s="2">
        <v>18</v>
      </c>
      <c r="B35" s="25">
        <v>1600</v>
      </c>
      <c r="C35" s="24" t="s">
        <v>27</v>
      </c>
      <c r="D35" s="15">
        <v>157</v>
      </c>
      <c r="E35" s="15">
        <v>257</v>
      </c>
      <c r="F35" s="15">
        <v>364</v>
      </c>
      <c r="G35" s="15">
        <v>447</v>
      </c>
      <c r="H35" s="15">
        <v>624</v>
      </c>
      <c r="I35" s="15">
        <v>206</v>
      </c>
      <c r="J35" s="15">
        <v>333</v>
      </c>
      <c r="K35" s="15">
        <v>454</v>
      </c>
      <c r="L35" s="15">
        <v>563</v>
      </c>
      <c r="M35" s="15">
        <v>778</v>
      </c>
      <c r="N35" s="15">
        <v>254</v>
      </c>
      <c r="O35" s="15">
        <v>405</v>
      </c>
      <c r="P35" s="15">
        <v>538</v>
      </c>
      <c r="Q35" s="15">
        <v>672</v>
      </c>
      <c r="R35" s="15">
        <v>922</v>
      </c>
      <c r="S35" s="15">
        <v>302</v>
      </c>
      <c r="T35" s="15">
        <v>472</v>
      </c>
      <c r="U35" s="15">
        <v>616</v>
      </c>
      <c r="V35" s="15">
        <v>775</v>
      </c>
      <c r="W35" s="15">
        <v>1056</v>
      </c>
      <c r="X35" s="15">
        <v>424</v>
      </c>
      <c r="Y35" s="15">
        <v>659</v>
      </c>
      <c r="Z35" s="15">
        <v>841</v>
      </c>
      <c r="AA35" s="15">
        <v>1062</v>
      </c>
      <c r="AB35" s="15">
        <v>1445</v>
      </c>
    </row>
    <row r="36" spans="1:28" x14ac:dyDescent="0.3">
      <c r="A36" s="2">
        <v>18</v>
      </c>
      <c r="B36" s="25">
        <v>1800</v>
      </c>
      <c r="C36" s="24" t="s">
        <v>27</v>
      </c>
      <c r="D36" s="15">
        <v>176</v>
      </c>
      <c r="E36" s="15">
        <v>289</v>
      </c>
      <c r="F36" s="15">
        <v>409</v>
      </c>
      <c r="G36" s="15">
        <v>503</v>
      </c>
      <c r="H36" s="15">
        <v>702</v>
      </c>
      <c r="I36" s="15">
        <v>231</v>
      </c>
      <c r="J36" s="15">
        <v>374</v>
      </c>
      <c r="K36" s="15">
        <v>511</v>
      </c>
      <c r="L36" s="15">
        <v>633</v>
      </c>
      <c r="M36" s="15">
        <v>875</v>
      </c>
      <c r="N36" s="15">
        <v>286</v>
      </c>
      <c r="O36" s="15">
        <v>455</v>
      </c>
      <c r="P36" s="15">
        <v>606</v>
      </c>
      <c r="Q36" s="15">
        <v>756</v>
      </c>
      <c r="R36" s="15">
        <v>1037</v>
      </c>
      <c r="S36" s="15">
        <v>340</v>
      </c>
      <c r="T36" s="15">
        <v>531</v>
      </c>
      <c r="U36" s="15">
        <v>693</v>
      </c>
      <c r="V36" s="15">
        <v>872</v>
      </c>
      <c r="W36" s="15">
        <v>1188</v>
      </c>
      <c r="X36" s="15">
        <v>477</v>
      </c>
      <c r="Y36" s="15">
        <v>741</v>
      </c>
      <c r="Z36" s="15">
        <v>947</v>
      </c>
      <c r="AA36" s="15">
        <v>1195</v>
      </c>
      <c r="AB36" s="15">
        <v>1626</v>
      </c>
    </row>
    <row r="37" spans="1:28" x14ac:dyDescent="0.3">
      <c r="A37" s="2">
        <v>18</v>
      </c>
      <c r="B37" s="25">
        <v>2000</v>
      </c>
      <c r="C37" s="24" t="s">
        <v>27</v>
      </c>
      <c r="D37" s="15">
        <v>196</v>
      </c>
      <c r="E37" s="15">
        <v>321</v>
      </c>
      <c r="F37" s="15">
        <v>455</v>
      </c>
      <c r="G37" s="15">
        <v>559</v>
      </c>
      <c r="H37" s="15">
        <v>780</v>
      </c>
      <c r="I37" s="15">
        <v>257</v>
      </c>
      <c r="J37" s="15">
        <v>416</v>
      </c>
      <c r="K37" s="15">
        <v>568</v>
      </c>
      <c r="L37" s="15">
        <v>704</v>
      </c>
      <c r="M37" s="15">
        <v>973</v>
      </c>
      <c r="N37" s="15">
        <v>318</v>
      </c>
      <c r="O37" s="15">
        <v>506</v>
      </c>
      <c r="P37" s="15">
        <v>673</v>
      </c>
      <c r="Q37" s="15">
        <v>840</v>
      </c>
      <c r="R37" s="15">
        <v>1152</v>
      </c>
      <c r="S37" s="15">
        <v>378</v>
      </c>
      <c r="T37" s="15">
        <v>591</v>
      </c>
      <c r="U37" s="15">
        <v>770</v>
      </c>
      <c r="V37" s="15">
        <v>969</v>
      </c>
      <c r="W37" s="15">
        <v>1320</v>
      </c>
      <c r="X37" s="15">
        <v>530</v>
      </c>
      <c r="Y37" s="15">
        <v>823</v>
      </c>
      <c r="Z37" s="15">
        <v>1052</v>
      </c>
      <c r="AA37" s="15">
        <v>1328</v>
      </c>
      <c r="AB37" s="15">
        <v>1806</v>
      </c>
    </row>
    <row r="38" spans="1:28" x14ac:dyDescent="0.3">
      <c r="A38" s="2">
        <v>18</v>
      </c>
      <c r="B38" s="25">
        <v>2300</v>
      </c>
      <c r="C38" s="24" t="s">
        <v>27</v>
      </c>
      <c r="D38" s="15">
        <v>225</v>
      </c>
      <c r="E38" s="15">
        <v>369</v>
      </c>
      <c r="F38" s="15">
        <v>523</v>
      </c>
      <c r="G38" s="15">
        <v>642</v>
      </c>
      <c r="H38" s="15">
        <v>896</v>
      </c>
      <c r="I38" s="15">
        <v>296</v>
      </c>
      <c r="J38" s="15">
        <v>478</v>
      </c>
      <c r="K38" s="15">
        <v>653</v>
      </c>
      <c r="L38" s="15">
        <v>809</v>
      </c>
      <c r="M38" s="15">
        <v>1118</v>
      </c>
      <c r="N38" s="15">
        <v>365</v>
      </c>
      <c r="O38" s="15">
        <v>581</v>
      </c>
      <c r="P38" s="15">
        <v>774</v>
      </c>
      <c r="Q38" s="15">
        <v>966</v>
      </c>
      <c r="R38" s="15">
        <v>1325</v>
      </c>
      <c r="S38" s="15">
        <v>434</v>
      </c>
      <c r="T38" s="15">
        <v>679</v>
      </c>
      <c r="U38" s="15">
        <v>886</v>
      </c>
      <c r="V38" s="15">
        <v>1114</v>
      </c>
      <c r="W38" s="15">
        <v>1518</v>
      </c>
      <c r="X38" s="15">
        <v>610</v>
      </c>
      <c r="Y38" s="15">
        <v>947</v>
      </c>
      <c r="Z38" s="15">
        <v>1210</v>
      </c>
      <c r="AA38" s="15">
        <v>1527</v>
      </c>
      <c r="AB38" s="15">
        <v>2077</v>
      </c>
    </row>
    <row r="39" spans="1:28" x14ac:dyDescent="0.3">
      <c r="A39" s="2">
        <v>18</v>
      </c>
      <c r="B39" s="25">
        <v>2400</v>
      </c>
      <c r="C39" s="24" t="s">
        <v>27</v>
      </c>
      <c r="D39" s="15">
        <v>235</v>
      </c>
      <c r="E39" s="15">
        <v>385</v>
      </c>
      <c r="F39" s="15">
        <v>546</v>
      </c>
      <c r="G39" s="15">
        <v>670</v>
      </c>
      <c r="H39" s="15">
        <v>935</v>
      </c>
      <c r="I39" s="15">
        <v>308</v>
      </c>
      <c r="J39" s="15">
        <v>499</v>
      </c>
      <c r="K39" s="15">
        <v>681</v>
      </c>
      <c r="L39" s="15">
        <v>845</v>
      </c>
      <c r="M39" s="15">
        <v>1167</v>
      </c>
      <c r="N39" s="15">
        <v>381</v>
      </c>
      <c r="O39" s="15">
        <v>607</v>
      </c>
      <c r="P39" s="15">
        <v>808</v>
      </c>
      <c r="Q39" s="15">
        <v>1008</v>
      </c>
      <c r="R39" s="15">
        <v>1383</v>
      </c>
      <c r="S39" s="15">
        <v>453</v>
      </c>
      <c r="T39" s="15">
        <v>709</v>
      </c>
      <c r="U39" s="15">
        <v>924</v>
      </c>
      <c r="V39" s="15">
        <v>1163</v>
      </c>
      <c r="W39" s="15">
        <v>1584</v>
      </c>
      <c r="X39" s="15">
        <v>636</v>
      </c>
      <c r="Y39" s="15">
        <v>988</v>
      </c>
      <c r="Z39" s="15">
        <v>1262</v>
      </c>
      <c r="AA39" s="15">
        <v>1594</v>
      </c>
      <c r="AB39" s="15">
        <v>2168</v>
      </c>
    </row>
    <row r="40" spans="1:28" x14ac:dyDescent="0.3">
      <c r="A40" s="2">
        <v>18</v>
      </c>
      <c r="B40" s="25">
        <v>2600</v>
      </c>
      <c r="C40" s="24" t="s">
        <v>27</v>
      </c>
      <c r="D40" s="15">
        <v>255</v>
      </c>
      <c r="E40" s="15">
        <v>417</v>
      </c>
      <c r="F40" s="15">
        <v>591</v>
      </c>
      <c r="G40" s="15">
        <v>726</v>
      </c>
      <c r="H40" s="15">
        <v>1013</v>
      </c>
      <c r="I40" s="15">
        <v>334</v>
      </c>
      <c r="J40" s="15">
        <v>541</v>
      </c>
      <c r="K40" s="15">
        <v>738</v>
      </c>
      <c r="L40" s="15">
        <v>915</v>
      </c>
      <c r="M40" s="15">
        <v>1264</v>
      </c>
      <c r="N40" s="15">
        <v>413</v>
      </c>
      <c r="O40" s="15">
        <v>657</v>
      </c>
      <c r="P40" s="15">
        <v>875</v>
      </c>
      <c r="Q40" s="15">
        <v>1092</v>
      </c>
      <c r="R40" s="15">
        <v>1498</v>
      </c>
      <c r="S40" s="15">
        <v>491</v>
      </c>
      <c r="T40" s="15">
        <v>768</v>
      </c>
      <c r="U40" s="15">
        <v>1001</v>
      </c>
      <c r="V40" s="15">
        <v>1260</v>
      </c>
      <c r="W40" s="15">
        <v>1715</v>
      </c>
      <c r="X40" s="15">
        <v>689</v>
      </c>
      <c r="Y40" s="15">
        <v>1071</v>
      </c>
      <c r="Z40" s="15">
        <v>1367</v>
      </c>
      <c r="AA40" s="15">
        <v>1727</v>
      </c>
      <c r="AB40" s="15">
        <v>2348</v>
      </c>
    </row>
    <row r="41" spans="1:28" x14ac:dyDescent="0.3">
      <c r="A41" s="2">
        <v>18</v>
      </c>
      <c r="B41" s="26">
        <v>2800</v>
      </c>
      <c r="C41" s="24" t="s">
        <v>27</v>
      </c>
      <c r="D41" s="15">
        <v>274</v>
      </c>
      <c r="E41" s="15">
        <v>449</v>
      </c>
      <c r="F41" s="15">
        <v>636</v>
      </c>
      <c r="G41" s="15">
        <v>782</v>
      </c>
      <c r="H41" s="15">
        <v>1091</v>
      </c>
      <c r="I41" s="15">
        <v>360</v>
      </c>
      <c r="J41" s="15">
        <v>582</v>
      </c>
      <c r="K41" s="15">
        <v>795</v>
      </c>
      <c r="L41" s="15">
        <v>985</v>
      </c>
      <c r="M41" s="15">
        <v>1362</v>
      </c>
      <c r="N41" s="15">
        <v>445</v>
      </c>
      <c r="O41" s="15">
        <v>708</v>
      </c>
      <c r="P41" s="15">
        <v>942</v>
      </c>
      <c r="Q41" s="15">
        <v>1176</v>
      </c>
      <c r="R41" s="15">
        <v>1613</v>
      </c>
      <c r="S41" s="15">
        <v>529</v>
      </c>
      <c r="T41" s="15">
        <v>827</v>
      </c>
      <c r="U41" s="15">
        <v>1078</v>
      </c>
      <c r="V41" s="15">
        <v>1356</v>
      </c>
      <c r="W41" s="15">
        <v>1847</v>
      </c>
      <c r="X41" s="15">
        <v>742</v>
      </c>
      <c r="Y41" s="15">
        <v>1153</v>
      </c>
      <c r="Z41" s="15">
        <v>1473</v>
      </c>
      <c r="AA41" s="15">
        <v>1859</v>
      </c>
      <c r="AB41" s="15">
        <v>2529</v>
      </c>
    </row>
    <row r="42" spans="1:28" x14ac:dyDescent="0.3">
      <c r="A42" s="2">
        <v>18</v>
      </c>
      <c r="B42" s="26">
        <v>3000</v>
      </c>
      <c r="C42" s="24" t="s">
        <v>27</v>
      </c>
      <c r="D42" s="15">
        <v>294</v>
      </c>
      <c r="E42" s="15">
        <v>481</v>
      </c>
      <c r="F42" s="15">
        <v>682</v>
      </c>
      <c r="G42" s="15">
        <v>838</v>
      </c>
      <c r="H42" s="15">
        <v>1169</v>
      </c>
      <c r="I42" s="15">
        <v>386</v>
      </c>
      <c r="J42" s="15">
        <v>624</v>
      </c>
      <c r="K42" s="15">
        <v>852</v>
      </c>
      <c r="L42" s="15">
        <v>1056</v>
      </c>
      <c r="M42" s="15">
        <v>1459</v>
      </c>
      <c r="N42" s="15">
        <v>476</v>
      </c>
      <c r="O42" s="15">
        <v>758</v>
      </c>
      <c r="P42" s="15">
        <v>1010</v>
      </c>
      <c r="Q42" s="15">
        <v>1260</v>
      </c>
      <c r="R42" s="15">
        <v>1728</v>
      </c>
      <c r="S42" s="15">
        <v>567</v>
      </c>
      <c r="T42" s="15">
        <v>886</v>
      </c>
      <c r="U42" s="15">
        <v>1155</v>
      </c>
      <c r="V42" s="15">
        <v>1453</v>
      </c>
      <c r="W42" s="15">
        <v>1979</v>
      </c>
      <c r="X42" s="15">
        <v>795</v>
      </c>
      <c r="Y42" s="15">
        <v>1235</v>
      </c>
      <c r="Z42" s="15">
        <v>1578</v>
      </c>
      <c r="AA42" s="15">
        <v>1992</v>
      </c>
      <c r="AB42" s="15">
        <v>2710</v>
      </c>
    </row>
    <row r="43" spans="1:28" s="99" customFormat="1" x14ac:dyDescent="0.3">
      <c r="A43" s="99">
        <v>20</v>
      </c>
      <c r="B43" s="100">
        <v>400</v>
      </c>
      <c r="C43" s="101" t="s">
        <v>27</v>
      </c>
      <c r="D43" s="102">
        <v>34</v>
      </c>
      <c r="E43" s="102">
        <v>56</v>
      </c>
      <c r="F43" s="102">
        <v>79</v>
      </c>
      <c r="G43" s="102">
        <v>97</v>
      </c>
      <c r="H43" s="102">
        <v>135</v>
      </c>
      <c r="I43" s="102">
        <v>44</v>
      </c>
      <c r="J43" s="102">
        <v>72</v>
      </c>
      <c r="K43" s="102">
        <v>99</v>
      </c>
      <c r="L43" s="102">
        <v>122</v>
      </c>
      <c r="M43" s="102">
        <v>168</v>
      </c>
      <c r="N43" s="102">
        <v>55</v>
      </c>
      <c r="O43" s="102">
        <v>88</v>
      </c>
      <c r="P43" s="102">
        <v>117</v>
      </c>
      <c r="Q43" s="102">
        <v>145</v>
      </c>
      <c r="R43" s="102">
        <v>199</v>
      </c>
      <c r="S43" s="102">
        <v>66</v>
      </c>
      <c r="T43" s="102">
        <v>102</v>
      </c>
      <c r="U43" s="102">
        <v>133</v>
      </c>
      <c r="V43" s="102">
        <v>167</v>
      </c>
      <c r="W43" s="102">
        <v>228</v>
      </c>
      <c r="X43" s="102">
        <v>92</v>
      </c>
      <c r="Y43" s="102">
        <v>143</v>
      </c>
      <c r="Z43" s="102">
        <v>182</v>
      </c>
      <c r="AA43" s="102">
        <v>229</v>
      </c>
      <c r="AB43" s="102">
        <v>311</v>
      </c>
    </row>
    <row r="44" spans="1:28" x14ac:dyDescent="0.3">
      <c r="A44" s="2">
        <v>20</v>
      </c>
      <c r="B44" s="25">
        <v>500</v>
      </c>
      <c r="C44" s="24" t="s">
        <v>27</v>
      </c>
      <c r="D44" s="15">
        <v>42</v>
      </c>
      <c r="E44" s="15">
        <v>70</v>
      </c>
      <c r="F44" s="15">
        <v>99</v>
      </c>
      <c r="G44" s="15">
        <v>121</v>
      </c>
      <c r="H44" s="15">
        <v>169</v>
      </c>
      <c r="I44" s="15">
        <v>56</v>
      </c>
      <c r="J44" s="15">
        <v>90</v>
      </c>
      <c r="K44" s="15">
        <v>123</v>
      </c>
      <c r="L44" s="15">
        <v>152</v>
      </c>
      <c r="M44" s="15">
        <v>210</v>
      </c>
      <c r="N44" s="15">
        <v>69</v>
      </c>
      <c r="O44" s="15">
        <v>110</v>
      </c>
      <c r="P44" s="15">
        <v>146</v>
      </c>
      <c r="Q44" s="15">
        <v>182</v>
      </c>
      <c r="R44" s="15">
        <v>249</v>
      </c>
      <c r="S44" s="15">
        <v>82</v>
      </c>
      <c r="T44" s="15">
        <v>128</v>
      </c>
      <c r="U44" s="15">
        <v>167</v>
      </c>
      <c r="V44" s="15">
        <v>209</v>
      </c>
      <c r="W44" s="15">
        <v>285</v>
      </c>
      <c r="X44" s="15">
        <v>115</v>
      </c>
      <c r="Y44" s="15">
        <v>178</v>
      </c>
      <c r="Z44" s="15">
        <v>227</v>
      </c>
      <c r="AA44" s="15">
        <v>286</v>
      </c>
      <c r="AB44" s="15">
        <v>389</v>
      </c>
    </row>
    <row r="45" spans="1:28" x14ac:dyDescent="0.3">
      <c r="A45" s="2">
        <v>20</v>
      </c>
      <c r="B45" s="25">
        <v>600</v>
      </c>
      <c r="C45" s="24" t="s">
        <v>27</v>
      </c>
      <c r="D45" s="15">
        <v>51</v>
      </c>
      <c r="E45" s="15">
        <v>83</v>
      </c>
      <c r="F45" s="15">
        <v>119</v>
      </c>
      <c r="G45" s="15">
        <v>145</v>
      </c>
      <c r="H45" s="15">
        <v>202</v>
      </c>
      <c r="I45" s="15">
        <v>67</v>
      </c>
      <c r="J45" s="15">
        <v>108</v>
      </c>
      <c r="K45" s="15">
        <v>148</v>
      </c>
      <c r="L45" s="15">
        <v>183</v>
      </c>
      <c r="M45" s="15">
        <v>252</v>
      </c>
      <c r="N45" s="15">
        <v>83</v>
      </c>
      <c r="O45" s="15">
        <v>131</v>
      </c>
      <c r="P45" s="15">
        <v>175</v>
      </c>
      <c r="Q45" s="15">
        <v>218</v>
      </c>
      <c r="R45" s="15">
        <v>299</v>
      </c>
      <c r="S45" s="15">
        <v>98</v>
      </c>
      <c r="T45" s="15">
        <v>153</v>
      </c>
      <c r="U45" s="15">
        <v>200</v>
      </c>
      <c r="V45" s="15">
        <v>251</v>
      </c>
      <c r="W45" s="15">
        <v>342</v>
      </c>
      <c r="X45" s="15">
        <v>138</v>
      </c>
      <c r="Y45" s="15">
        <v>214</v>
      </c>
      <c r="Z45" s="15">
        <v>272</v>
      </c>
      <c r="AA45" s="15">
        <v>343</v>
      </c>
      <c r="AB45" s="15">
        <v>467</v>
      </c>
    </row>
    <row r="46" spans="1:28" x14ac:dyDescent="0.3">
      <c r="A46" s="2">
        <v>20</v>
      </c>
      <c r="B46" s="25">
        <v>700</v>
      </c>
      <c r="C46" s="24" t="s">
        <v>27</v>
      </c>
      <c r="D46" s="15">
        <v>59</v>
      </c>
      <c r="E46" s="15">
        <v>97</v>
      </c>
      <c r="F46" s="15">
        <v>138</v>
      </c>
      <c r="G46" s="15">
        <v>169</v>
      </c>
      <c r="H46" s="15">
        <v>236</v>
      </c>
      <c r="I46" s="15">
        <v>78</v>
      </c>
      <c r="J46" s="15">
        <v>126</v>
      </c>
      <c r="K46" s="15">
        <v>172</v>
      </c>
      <c r="L46" s="15">
        <v>213</v>
      </c>
      <c r="M46" s="15">
        <v>294</v>
      </c>
      <c r="N46" s="15">
        <v>96</v>
      </c>
      <c r="O46" s="15">
        <v>153</v>
      </c>
      <c r="P46" s="15">
        <v>204</v>
      </c>
      <c r="Q46" s="15">
        <v>254</v>
      </c>
      <c r="R46" s="15">
        <v>348</v>
      </c>
      <c r="S46" s="15">
        <v>115</v>
      </c>
      <c r="T46" s="15">
        <v>179</v>
      </c>
      <c r="U46" s="15">
        <v>233</v>
      </c>
      <c r="V46" s="15">
        <v>293</v>
      </c>
      <c r="W46" s="15">
        <v>398</v>
      </c>
      <c r="X46" s="15">
        <v>161</v>
      </c>
      <c r="Y46" s="15">
        <v>249</v>
      </c>
      <c r="Z46" s="15">
        <v>318</v>
      </c>
      <c r="AA46" s="15">
        <v>401</v>
      </c>
      <c r="AB46" s="15">
        <v>545</v>
      </c>
    </row>
    <row r="47" spans="1:28" x14ac:dyDescent="0.3">
      <c r="A47" s="2">
        <v>20</v>
      </c>
      <c r="B47" s="25">
        <v>800</v>
      </c>
      <c r="C47" s="24" t="s">
        <v>27</v>
      </c>
      <c r="D47" s="15">
        <v>68</v>
      </c>
      <c r="E47" s="15">
        <v>111</v>
      </c>
      <c r="F47" s="15">
        <v>158</v>
      </c>
      <c r="G47" s="15">
        <v>194</v>
      </c>
      <c r="H47" s="15">
        <v>270</v>
      </c>
      <c r="I47" s="15">
        <v>89</v>
      </c>
      <c r="J47" s="15">
        <v>144</v>
      </c>
      <c r="K47" s="15">
        <v>197</v>
      </c>
      <c r="L47" s="15">
        <v>244</v>
      </c>
      <c r="M47" s="15">
        <v>336</v>
      </c>
      <c r="N47" s="15">
        <v>110</v>
      </c>
      <c r="O47" s="15">
        <v>175</v>
      </c>
      <c r="P47" s="15">
        <v>233</v>
      </c>
      <c r="Q47" s="15">
        <v>291</v>
      </c>
      <c r="R47" s="15">
        <v>398</v>
      </c>
      <c r="S47" s="15">
        <v>131</v>
      </c>
      <c r="T47" s="15">
        <v>205</v>
      </c>
      <c r="U47" s="15">
        <v>267</v>
      </c>
      <c r="V47" s="15">
        <v>335</v>
      </c>
      <c r="W47" s="15">
        <v>455</v>
      </c>
      <c r="X47" s="15">
        <v>184</v>
      </c>
      <c r="Y47" s="15">
        <v>285</v>
      </c>
      <c r="Z47" s="15">
        <v>363</v>
      </c>
      <c r="AA47" s="15">
        <v>458</v>
      </c>
      <c r="AB47" s="15">
        <v>623</v>
      </c>
    </row>
    <row r="48" spans="1:28" x14ac:dyDescent="0.3">
      <c r="A48" s="2">
        <v>20</v>
      </c>
      <c r="B48" s="25">
        <v>900</v>
      </c>
      <c r="C48" s="24" t="s">
        <v>27</v>
      </c>
      <c r="D48" s="15">
        <v>76</v>
      </c>
      <c r="E48" s="15">
        <v>125</v>
      </c>
      <c r="F48" s="15">
        <v>178</v>
      </c>
      <c r="G48" s="15">
        <v>218</v>
      </c>
      <c r="H48" s="15">
        <v>304</v>
      </c>
      <c r="I48" s="15">
        <v>100</v>
      </c>
      <c r="J48" s="15">
        <v>162</v>
      </c>
      <c r="K48" s="15">
        <v>222</v>
      </c>
      <c r="L48" s="15">
        <v>274</v>
      </c>
      <c r="M48" s="15">
        <v>379</v>
      </c>
      <c r="N48" s="15">
        <v>124</v>
      </c>
      <c r="O48" s="15">
        <v>197</v>
      </c>
      <c r="P48" s="15">
        <v>262</v>
      </c>
      <c r="Q48" s="15">
        <v>327</v>
      </c>
      <c r="R48" s="15">
        <v>448</v>
      </c>
      <c r="S48" s="15">
        <v>148</v>
      </c>
      <c r="T48" s="15">
        <v>230</v>
      </c>
      <c r="U48" s="15">
        <v>300</v>
      </c>
      <c r="V48" s="15">
        <v>377</v>
      </c>
      <c r="W48" s="15">
        <v>512</v>
      </c>
      <c r="X48" s="15">
        <v>207</v>
      </c>
      <c r="Y48" s="15">
        <v>321</v>
      </c>
      <c r="Z48" s="15">
        <v>409</v>
      </c>
      <c r="AA48" s="15">
        <v>515</v>
      </c>
      <c r="AB48" s="15">
        <v>700</v>
      </c>
    </row>
    <row r="49" spans="1:28" x14ac:dyDescent="0.3">
      <c r="A49" s="2">
        <v>20</v>
      </c>
      <c r="B49" s="25">
        <v>1000</v>
      </c>
      <c r="C49" s="24" t="s">
        <v>27</v>
      </c>
      <c r="D49" s="15">
        <v>85</v>
      </c>
      <c r="E49" s="15">
        <v>139</v>
      </c>
      <c r="F49" s="15">
        <v>198</v>
      </c>
      <c r="G49" s="15">
        <v>242</v>
      </c>
      <c r="H49" s="15">
        <v>337</v>
      </c>
      <c r="I49" s="15">
        <v>111</v>
      </c>
      <c r="J49" s="15">
        <v>180</v>
      </c>
      <c r="K49" s="15">
        <v>246</v>
      </c>
      <c r="L49" s="15">
        <v>305</v>
      </c>
      <c r="M49" s="15">
        <v>421</v>
      </c>
      <c r="N49" s="15">
        <v>138</v>
      </c>
      <c r="O49" s="15">
        <v>219</v>
      </c>
      <c r="P49" s="15">
        <v>292</v>
      </c>
      <c r="Q49" s="15">
        <v>363</v>
      </c>
      <c r="R49" s="15">
        <v>498</v>
      </c>
      <c r="S49" s="15">
        <v>164</v>
      </c>
      <c r="T49" s="15">
        <v>256</v>
      </c>
      <c r="U49" s="15">
        <v>333</v>
      </c>
      <c r="V49" s="15">
        <v>418</v>
      </c>
      <c r="W49" s="15">
        <v>569</v>
      </c>
      <c r="X49" s="15">
        <v>230</v>
      </c>
      <c r="Y49" s="15">
        <v>356</v>
      </c>
      <c r="Z49" s="15">
        <v>454</v>
      </c>
      <c r="AA49" s="15">
        <v>572</v>
      </c>
      <c r="AB49" s="15">
        <v>778</v>
      </c>
    </row>
    <row r="50" spans="1:28" x14ac:dyDescent="0.3">
      <c r="A50" s="2">
        <v>20</v>
      </c>
      <c r="B50" s="25">
        <v>1100</v>
      </c>
      <c r="C50" s="24" t="s">
        <v>27</v>
      </c>
      <c r="D50" s="15">
        <v>93</v>
      </c>
      <c r="E50" s="15">
        <v>153</v>
      </c>
      <c r="F50" s="15">
        <v>217</v>
      </c>
      <c r="G50" s="15">
        <v>266</v>
      </c>
      <c r="H50" s="15">
        <v>371</v>
      </c>
      <c r="I50" s="15">
        <v>122</v>
      </c>
      <c r="J50" s="15">
        <v>198</v>
      </c>
      <c r="K50" s="15">
        <v>271</v>
      </c>
      <c r="L50" s="15">
        <v>335</v>
      </c>
      <c r="M50" s="15">
        <v>463</v>
      </c>
      <c r="N50" s="15">
        <v>151</v>
      </c>
      <c r="O50" s="15">
        <v>241</v>
      </c>
      <c r="P50" s="15">
        <v>321</v>
      </c>
      <c r="Q50" s="15">
        <v>400</v>
      </c>
      <c r="R50" s="15">
        <v>547</v>
      </c>
      <c r="S50" s="15">
        <v>180</v>
      </c>
      <c r="T50" s="15">
        <v>281</v>
      </c>
      <c r="U50" s="15">
        <v>366</v>
      </c>
      <c r="V50" s="15">
        <v>460</v>
      </c>
      <c r="W50" s="15">
        <v>626</v>
      </c>
      <c r="X50" s="15">
        <v>253</v>
      </c>
      <c r="Y50" s="15">
        <v>392</v>
      </c>
      <c r="Z50" s="15">
        <v>500</v>
      </c>
      <c r="AA50" s="15">
        <v>630</v>
      </c>
      <c r="AB50" s="15">
        <v>856</v>
      </c>
    </row>
    <row r="51" spans="1:28" x14ac:dyDescent="0.3">
      <c r="A51" s="2">
        <v>20</v>
      </c>
      <c r="B51" s="25">
        <v>1200</v>
      </c>
      <c r="C51" s="24" t="s">
        <v>27</v>
      </c>
      <c r="D51" s="15">
        <v>102</v>
      </c>
      <c r="E51" s="15">
        <v>167</v>
      </c>
      <c r="F51" s="15">
        <v>237</v>
      </c>
      <c r="G51" s="15">
        <v>290</v>
      </c>
      <c r="H51" s="15">
        <v>405</v>
      </c>
      <c r="I51" s="15">
        <v>133</v>
      </c>
      <c r="J51" s="15">
        <v>216</v>
      </c>
      <c r="K51" s="15">
        <v>296</v>
      </c>
      <c r="L51" s="15">
        <v>365</v>
      </c>
      <c r="M51" s="15">
        <v>505</v>
      </c>
      <c r="N51" s="15">
        <v>165</v>
      </c>
      <c r="O51" s="15">
        <v>263</v>
      </c>
      <c r="P51" s="15">
        <v>350</v>
      </c>
      <c r="Q51" s="15">
        <v>436</v>
      </c>
      <c r="R51" s="15">
        <v>597</v>
      </c>
      <c r="S51" s="15">
        <v>197</v>
      </c>
      <c r="T51" s="15">
        <v>307</v>
      </c>
      <c r="U51" s="15">
        <v>400</v>
      </c>
      <c r="V51" s="15">
        <v>502</v>
      </c>
      <c r="W51" s="15">
        <v>683</v>
      </c>
      <c r="X51" s="15">
        <v>276</v>
      </c>
      <c r="Y51" s="15">
        <v>428</v>
      </c>
      <c r="Z51" s="15">
        <v>545</v>
      </c>
      <c r="AA51" s="15">
        <v>687</v>
      </c>
      <c r="AB51" s="15">
        <v>934</v>
      </c>
    </row>
    <row r="52" spans="1:28" x14ac:dyDescent="0.3">
      <c r="A52" s="2">
        <v>20</v>
      </c>
      <c r="B52" s="25">
        <v>1300</v>
      </c>
      <c r="C52" s="24" t="s">
        <v>27</v>
      </c>
      <c r="D52" s="15">
        <v>110</v>
      </c>
      <c r="E52" s="15">
        <v>181</v>
      </c>
      <c r="F52" s="15">
        <v>257</v>
      </c>
      <c r="G52" s="15">
        <v>315</v>
      </c>
      <c r="H52" s="15">
        <v>439</v>
      </c>
      <c r="I52" s="15">
        <v>144</v>
      </c>
      <c r="J52" s="15">
        <v>234</v>
      </c>
      <c r="K52" s="15">
        <v>320</v>
      </c>
      <c r="L52" s="15">
        <v>396</v>
      </c>
      <c r="M52" s="15">
        <v>547</v>
      </c>
      <c r="N52" s="15">
        <v>179</v>
      </c>
      <c r="O52" s="15">
        <v>285</v>
      </c>
      <c r="P52" s="15">
        <v>379</v>
      </c>
      <c r="Q52" s="15">
        <v>472</v>
      </c>
      <c r="R52" s="15">
        <v>647</v>
      </c>
      <c r="S52" s="15">
        <v>213</v>
      </c>
      <c r="T52" s="15">
        <v>332</v>
      </c>
      <c r="U52" s="15">
        <v>433</v>
      </c>
      <c r="V52" s="15">
        <v>544</v>
      </c>
      <c r="W52" s="15">
        <v>740</v>
      </c>
      <c r="X52" s="15">
        <v>299</v>
      </c>
      <c r="Y52" s="15">
        <v>463</v>
      </c>
      <c r="Z52" s="15">
        <v>590</v>
      </c>
      <c r="AA52" s="15">
        <v>744</v>
      </c>
      <c r="AB52" s="15">
        <v>1012</v>
      </c>
    </row>
    <row r="53" spans="1:28" x14ac:dyDescent="0.3">
      <c r="A53" s="2">
        <v>20</v>
      </c>
      <c r="B53" s="25">
        <v>1400</v>
      </c>
      <c r="C53" s="24" t="s">
        <v>27</v>
      </c>
      <c r="D53" s="15">
        <v>118</v>
      </c>
      <c r="E53" s="15">
        <v>195</v>
      </c>
      <c r="F53" s="15">
        <v>277</v>
      </c>
      <c r="G53" s="15">
        <v>339</v>
      </c>
      <c r="H53" s="15">
        <v>472</v>
      </c>
      <c r="I53" s="15">
        <v>156</v>
      </c>
      <c r="J53" s="15">
        <v>252</v>
      </c>
      <c r="K53" s="15">
        <v>345</v>
      </c>
      <c r="L53" s="15">
        <v>426</v>
      </c>
      <c r="M53" s="15">
        <v>589</v>
      </c>
      <c r="N53" s="15">
        <v>193</v>
      </c>
      <c r="O53" s="15">
        <v>307</v>
      </c>
      <c r="P53" s="15">
        <v>408</v>
      </c>
      <c r="Q53" s="15">
        <v>509</v>
      </c>
      <c r="R53" s="15">
        <v>697</v>
      </c>
      <c r="S53" s="15">
        <v>229</v>
      </c>
      <c r="T53" s="15">
        <v>358</v>
      </c>
      <c r="U53" s="15">
        <v>466</v>
      </c>
      <c r="V53" s="15">
        <v>586</v>
      </c>
      <c r="W53" s="15">
        <v>797</v>
      </c>
      <c r="X53" s="15">
        <v>322</v>
      </c>
      <c r="Y53" s="15">
        <v>499</v>
      </c>
      <c r="Z53" s="15">
        <v>636</v>
      </c>
      <c r="AA53" s="15">
        <v>801</v>
      </c>
      <c r="AB53" s="15">
        <v>1089</v>
      </c>
    </row>
    <row r="54" spans="1:28" x14ac:dyDescent="0.3">
      <c r="A54" s="2">
        <v>20</v>
      </c>
      <c r="B54" s="25">
        <v>1600</v>
      </c>
      <c r="C54" s="24" t="s">
        <v>27</v>
      </c>
      <c r="D54" s="15">
        <v>135</v>
      </c>
      <c r="E54" s="15">
        <v>223</v>
      </c>
      <c r="F54" s="15">
        <v>316</v>
      </c>
      <c r="G54" s="15">
        <v>387</v>
      </c>
      <c r="H54" s="15">
        <v>540</v>
      </c>
      <c r="I54" s="15">
        <v>178</v>
      </c>
      <c r="J54" s="15">
        <v>288</v>
      </c>
      <c r="K54" s="15">
        <v>394</v>
      </c>
      <c r="L54" s="15">
        <v>487</v>
      </c>
      <c r="M54" s="15">
        <v>673</v>
      </c>
      <c r="N54" s="15">
        <v>220</v>
      </c>
      <c r="O54" s="15">
        <v>351</v>
      </c>
      <c r="P54" s="15">
        <v>467</v>
      </c>
      <c r="Q54" s="15">
        <v>581</v>
      </c>
      <c r="R54" s="15">
        <v>796</v>
      </c>
      <c r="S54" s="15">
        <v>262</v>
      </c>
      <c r="T54" s="15">
        <v>409</v>
      </c>
      <c r="U54" s="15">
        <v>533</v>
      </c>
      <c r="V54" s="15">
        <v>670</v>
      </c>
      <c r="W54" s="15">
        <v>911</v>
      </c>
      <c r="X54" s="15">
        <v>368</v>
      </c>
      <c r="Y54" s="15">
        <v>570</v>
      </c>
      <c r="Z54" s="15">
        <v>727</v>
      </c>
      <c r="AA54" s="15">
        <v>916</v>
      </c>
      <c r="AB54" s="15">
        <v>1245</v>
      </c>
    </row>
    <row r="55" spans="1:28" x14ac:dyDescent="0.3">
      <c r="A55" s="2">
        <v>20</v>
      </c>
      <c r="B55" s="25">
        <v>1800</v>
      </c>
      <c r="C55" s="24" t="s">
        <v>27</v>
      </c>
      <c r="D55" s="15">
        <v>152</v>
      </c>
      <c r="E55" s="15">
        <v>250</v>
      </c>
      <c r="F55" s="15">
        <v>356</v>
      </c>
      <c r="G55" s="15">
        <v>436</v>
      </c>
      <c r="H55" s="15">
        <v>607</v>
      </c>
      <c r="I55" s="15">
        <v>200</v>
      </c>
      <c r="J55" s="15">
        <v>325</v>
      </c>
      <c r="K55" s="15">
        <v>444</v>
      </c>
      <c r="L55" s="15">
        <v>548</v>
      </c>
      <c r="M55" s="15">
        <v>757</v>
      </c>
      <c r="N55" s="15">
        <v>248</v>
      </c>
      <c r="O55" s="15">
        <v>394</v>
      </c>
      <c r="P55" s="15">
        <v>525</v>
      </c>
      <c r="Q55" s="15">
        <v>654</v>
      </c>
      <c r="R55" s="15">
        <v>896</v>
      </c>
      <c r="S55" s="15">
        <v>295</v>
      </c>
      <c r="T55" s="15">
        <v>460</v>
      </c>
      <c r="U55" s="15">
        <v>600</v>
      </c>
      <c r="V55" s="15">
        <v>753</v>
      </c>
      <c r="W55" s="15">
        <v>1025</v>
      </c>
      <c r="X55" s="15">
        <v>414</v>
      </c>
      <c r="Y55" s="15">
        <v>642</v>
      </c>
      <c r="Z55" s="15">
        <v>817</v>
      </c>
      <c r="AA55" s="15">
        <v>1030</v>
      </c>
      <c r="AB55" s="15">
        <v>1401</v>
      </c>
    </row>
    <row r="56" spans="1:28" x14ac:dyDescent="0.3">
      <c r="A56" s="2">
        <v>20</v>
      </c>
      <c r="B56" s="25">
        <v>2000</v>
      </c>
      <c r="C56" s="24" t="s">
        <v>27</v>
      </c>
      <c r="D56" s="15">
        <v>169</v>
      </c>
      <c r="E56" s="15">
        <v>278</v>
      </c>
      <c r="F56" s="15">
        <v>395</v>
      </c>
      <c r="G56" s="15">
        <v>484</v>
      </c>
      <c r="H56" s="15">
        <v>675</v>
      </c>
      <c r="I56" s="15">
        <v>222</v>
      </c>
      <c r="J56" s="15">
        <v>361</v>
      </c>
      <c r="K56" s="15">
        <v>493</v>
      </c>
      <c r="L56" s="15">
        <v>609</v>
      </c>
      <c r="M56" s="15">
        <v>841</v>
      </c>
      <c r="N56" s="15">
        <v>275</v>
      </c>
      <c r="O56" s="15">
        <v>438</v>
      </c>
      <c r="P56" s="15">
        <v>583</v>
      </c>
      <c r="Q56" s="15">
        <v>727</v>
      </c>
      <c r="R56" s="15">
        <v>995</v>
      </c>
      <c r="S56" s="15">
        <v>328</v>
      </c>
      <c r="T56" s="15">
        <v>511</v>
      </c>
      <c r="U56" s="15">
        <v>666</v>
      </c>
      <c r="V56" s="15">
        <v>837</v>
      </c>
      <c r="W56" s="15">
        <v>1138</v>
      </c>
      <c r="X56" s="15">
        <v>460</v>
      </c>
      <c r="Y56" s="15">
        <v>713</v>
      </c>
      <c r="Z56" s="15">
        <v>908</v>
      </c>
      <c r="AA56" s="15">
        <v>1145</v>
      </c>
      <c r="AB56" s="15">
        <v>1556</v>
      </c>
    </row>
    <row r="57" spans="1:28" x14ac:dyDescent="0.3">
      <c r="A57" s="2">
        <v>20</v>
      </c>
      <c r="B57" s="25">
        <v>2300</v>
      </c>
      <c r="C57" s="24" t="s">
        <v>27</v>
      </c>
      <c r="D57" s="15">
        <v>195</v>
      </c>
      <c r="E57" s="15">
        <v>320</v>
      </c>
      <c r="F57" s="15">
        <v>454</v>
      </c>
      <c r="G57" s="15">
        <v>556</v>
      </c>
      <c r="H57" s="15">
        <v>776</v>
      </c>
      <c r="I57" s="15">
        <v>256</v>
      </c>
      <c r="J57" s="15">
        <v>415</v>
      </c>
      <c r="K57" s="15">
        <v>567</v>
      </c>
      <c r="L57" s="15">
        <v>701</v>
      </c>
      <c r="M57" s="15">
        <v>967</v>
      </c>
      <c r="N57" s="15">
        <v>316</v>
      </c>
      <c r="O57" s="15">
        <v>504</v>
      </c>
      <c r="P57" s="15">
        <v>671</v>
      </c>
      <c r="Q57" s="15">
        <v>836</v>
      </c>
      <c r="R57" s="15">
        <v>1145</v>
      </c>
      <c r="S57" s="15">
        <v>377</v>
      </c>
      <c r="T57" s="15">
        <v>588</v>
      </c>
      <c r="U57" s="15">
        <v>766</v>
      </c>
      <c r="V57" s="15">
        <v>962</v>
      </c>
      <c r="W57" s="15">
        <v>1309</v>
      </c>
      <c r="X57" s="15">
        <v>529</v>
      </c>
      <c r="Y57" s="15">
        <v>820</v>
      </c>
      <c r="Z57" s="15">
        <v>1045</v>
      </c>
      <c r="AA57" s="15">
        <v>1316</v>
      </c>
      <c r="AB57" s="15">
        <v>1790</v>
      </c>
    </row>
    <row r="58" spans="1:28" x14ac:dyDescent="0.3">
      <c r="A58" s="2">
        <v>20</v>
      </c>
      <c r="B58" s="25">
        <v>2400</v>
      </c>
      <c r="C58" s="24" t="s">
        <v>27</v>
      </c>
      <c r="D58" s="15">
        <v>203</v>
      </c>
      <c r="E58" s="15">
        <v>334</v>
      </c>
      <c r="F58" s="15">
        <v>474</v>
      </c>
      <c r="G58" s="15">
        <v>581</v>
      </c>
      <c r="H58" s="15">
        <v>810</v>
      </c>
      <c r="I58" s="15">
        <v>267</v>
      </c>
      <c r="J58" s="15">
        <v>433</v>
      </c>
      <c r="K58" s="15">
        <v>591</v>
      </c>
      <c r="L58" s="15">
        <v>731</v>
      </c>
      <c r="M58" s="15">
        <v>1009</v>
      </c>
      <c r="N58" s="15">
        <v>330</v>
      </c>
      <c r="O58" s="15">
        <v>526</v>
      </c>
      <c r="P58" s="15">
        <v>700</v>
      </c>
      <c r="Q58" s="15">
        <v>872</v>
      </c>
      <c r="R58" s="15">
        <v>1194</v>
      </c>
      <c r="S58" s="15">
        <v>393</v>
      </c>
      <c r="T58" s="15">
        <v>614</v>
      </c>
      <c r="U58" s="15">
        <v>800</v>
      </c>
      <c r="V58" s="15">
        <v>1004</v>
      </c>
      <c r="W58" s="15">
        <v>1366</v>
      </c>
      <c r="X58" s="15">
        <v>552</v>
      </c>
      <c r="Y58" s="15">
        <v>855</v>
      </c>
      <c r="Z58" s="15">
        <v>1090</v>
      </c>
      <c r="AA58" s="15">
        <v>1374</v>
      </c>
      <c r="AB58" s="15">
        <v>1868</v>
      </c>
    </row>
    <row r="59" spans="1:28" x14ac:dyDescent="0.3">
      <c r="A59" s="2">
        <v>20</v>
      </c>
      <c r="B59" s="25">
        <v>2600</v>
      </c>
      <c r="C59" s="24" t="s">
        <v>27</v>
      </c>
      <c r="D59" s="15">
        <v>220</v>
      </c>
      <c r="E59" s="15">
        <v>362</v>
      </c>
      <c r="F59" s="15">
        <v>514</v>
      </c>
      <c r="G59" s="15">
        <v>629</v>
      </c>
      <c r="H59" s="15">
        <v>877</v>
      </c>
      <c r="I59" s="15">
        <v>289</v>
      </c>
      <c r="J59" s="15">
        <v>469</v>
      </c>
      <c r="K59" s="15">
        <v>641</v>
      </c>
      <c r="L59" s="15">
        <v>792</v>
      </c>
      <c r="M59" s="15">
        <v>1093</v>
      </c>
      <c r="N59" s="15">
        <v>358</v>
      </c>
      <c r="O59" s="15">
        <v>570</v>
      </c>
      <c r="P59" s="15">
        <v>758</v>
      </c>
      <c r="Q59" s="15">
        <v>945</v>
      </c>
      <c r="R59" s="15">
        <v>1294</v>
      </c>
      <c r="S59" s="15">
        <v>426</v>
      </c>
      <c r="T59" s="15">
        <v>665</v>
      </c>
      <c r="U59" s="15">
        <v>866</v>
      </c>
      <c r="V59" s="15">
        <v>1088</v>
      </c>
      <c r="W59" s="15">
        <v>1480</v>
      </c>
      <c r="X59" s="15">
        <v>598</v>
      </c>
      <c r="Y59" s="15">
        <v>927</v>
      </c>
      <c r="Z59" s="15">
        <v>1181</v>
      </c>
      <c r="AA59" s="15">
        <v>1488</v>
      </c>
      <c r="AB59" s="15">
        <v>2023</v>
      </c>
    </row>
    <row r="60" spans="1:28" x14ac:dyDescent="0.3">
      <c r="A60" s="2">
        <v>20</v>
      </c>
      <c r="B60" s="26">
        <v>2800</v>
      </c>
      <c r="C60" s="24" t="s">
        <v>27</v>
      </c>
      <c r="D60" s="15">
        <v>237</v>
      </c>
      <c r="E60" s="15">
        <v>390</v>
      </c>
      <c r="F60" s="15">
        <v>553</v>
      </c>
      <c r="G60" s="15">
        <v>677</v>
      </c>
      <c r="H60" s="15">
        <v>945</v>
      </c>
      <c r="I60" s="15">
        <v>311</v>
      </c>
      <c r="J60" s="15">
        <v>505</v>
      </c>
      <c r="K60" s="15">
        <v>690</v>
      </c>
      <c r="L60" s="15">
        <v>853</v>
      </c>
      <c r="M60" s="15">
        <v>1178</v>
      </c>
      <c r="N60" s="15">
        <v>385</v>
      </c>
      <c r="O60" s="15">
        <v>613</v>
      </c>
      <c r="P60" s="15">
        <v>816</v>
      </c>
      <c r="Q60" s="15">
        <v>1017</v>
      </c>
      <c r="R60" s="15">
        <v>1393</v>
      </c>
      <c r="S60" s="15">
        <v>459</v>
      </c>
      <c r="T60" s="15">
        <v>716</v>
      </c>
      <c r="U60" s="15">
        <v>933</v>
      </c>
      <c r="V60" s="15">
        <v>1172</v>
      </c>
      <c r="W60" s="15">
        <v>1594</v>
      </c>
      <c r="X60" s="15">
        <v>644</v>
      </c>
      <c r="Y60" s="15">
        <v>998</v>
      </c>
      <c r="Z60" s="15">
        <v>1272</v>
      </c>
      <c r="AA60" s="15">
        <v>1603</v>
      </c>
      <c r="AB60" s="15">
        <v>2179</v>
      </c>
    </row>
    <row r="61" spans="1:28" x14ac:dyDescent="0.3">
      <c r="A61" s="2">
        <v>20</v>
      </c>
      <c r="B61" s="26">
        <v>3000</v>
      </c>
      <c r="C61" s="24" t="s">
        <v>27</v>
      </c>
      <c r="D61" s="15">
        <v>254</v>
      </c>
      <c r="E61" s="15">
        <v>417</v>
      </c>
      <c r="F61" s="15">
        <v>593</v>
      </c>
      <c r="G61" s="15">
        <v>726</v>
      </c>
      <c r="H61" s="15">
        <v>1012</v>
      </c>
      <c r="I61" s="15">
        <v>333</v>
      </c>
      <c r="J61" s="15">
        <v>541</v>
      </c>
      <c r="K61" s="15">
        <v>739</v>
      </c>
      <c r="L61" s="15">
        <v>914</v>
      </c>
      <c r="M61" s="15">
        <v>1262</v>
      </c>
      <c r="N61" s="15">
        <v>413</v>
      </c>
      <c r="O61" s="15">
        <v>657</v>
      </c>
      <c r="P61" s="15">
        <v>875</v>
      </c>
      <c r="Q61" s="15">
        <v>1090</v>
      </c>
      <c r="R61" s="15">
        <v>1493</v>
      </c>
      <c r="S61" s="15">
        <v>492</v>
      </c>
      <c r="T61" s="15">
        <v>767</v>
      </c>
      <c r="U61" s="15">
        <v>1000</v>
      </c>
      <c r="V61" s="15">
        <v>1255</v>
      </c>
      <c r="W61" s="15">
        <v>1708</v>
      </c>
      <c r="X61" s="15">
        <v>690</v>
      </c>
      <c r="Y61" s="15">
        <v>1069</v>
      </c>
      <c r="Z61" s="15">
        <v>1362</v>
      </c>
      <c r="AA61" s="15">
        <v>1717</v>
      </c>
      <c r="AB61" s="15">
        <v>2334</v>
      </c>
    </row>
    <row r="62" spans="1:28" s="99" customFormat="1" x14ac:dyDescent="0.3">
      <c r="A62" s="99">
        <v>22</v>
      </c>
      <c r="B62" s="100">
        <v>400</v>
      </c>
      <c r="C62" s="101" t="s">
        <v>27</v>
      </c>
      <c r="D62" s="102">
        <v>29</v>
      </c>
      <c r="E62" s="102">
        <v>47</v>
      </c>
      <c r="F62" s="102">
        <v>67</v>
      </c>
      <c r="G62" s="102">
        <v>82</v>
      </c>
      <c r="H62" s="102">
        <v>115</v>
      </c>
      <c r="I62" s="102">
        <v>38</v>
      </c>
      <c r="J62" s="102">
        <v>61</v>
      </c>
      <c r="K62" s="102">
        <v>84</v>
      </c>
      <c r="L62" s="102">
        <v>104</v>
      </c>
      <c r="M62" s="102">
        <v>143</v>
      </c>
      <c r="N62" s="102">
        <v>47</v>
      </c>
      <c r="O62" s="102">
        <v>75</v>
      </c>
      <c r="P62" s="102">
        <v>99</v>
      </c>
      <c r="Q62" s="102">
        <v>123</v>
      </c>
      <c r="R62" s="102">
        <v>169</v>
      </c>
      <c r="S62" s="102">
        <v>56</v>
      </c>
      <c r="T62" s="102">
        <v>87</v>
      </c>
      <c r="U62" s="102">
        <v>113</v>
      </c>
      <c r="V62" s="102">
        <v>142</v>
      </c>
      <c r="W62" s="102">
        <v>193</v>
      </c>
      <c r="X62" s="102">
        <v>78</v>
      </c>
      <c r="Y62" s="102">
        <v>121</v>
      </c>
      <c r="Z62" s="102">
        <v>154</v>
      </c>
      <c r="AA62" s="102">
        <v>194</v>
      </c>
      <c r="AB62" s="102">
        <v>263</v>
      </c>
    </row>
    <row r="63" spans="1:28" x14ac:dyDescent="0.3">
      <c r="A63" s="2">
        <v>22</v>
      </c>
      <c r="B63" s="25">
        <v>500</v>
      </c>
      <c r="C63" s="24" t="s">
        <v>27</v>
      </c>
      <c r="D63" s="15">
        <v>36</v>
      </c>
      <c r="E63" s="15">
        <v>59</v>
      </c>
      <c r="F63" s="15">
        <v>84</v>
      </c>
      <c r="G63" s="15">
        <v>103</v>
      </c>
      <c r="H63" s="15">
        <v>144</v>
      </c>
      <c r="I63" s="15">
        <v>47</v>
      </c>
      <c r="J63" s="15">
        <v>77</v>
      </c>
      <c r="K63" s="15">
        <v>105</v>
      </c>
      <c r="L63" s="15">
        <v>129</v>
      </c>
      <c r="M63" s="15">
        <v>179</v>
      </c>
      <c r="N63" s="15">
        <v>59</v>
      </c>
      <c r="O63" s="15">
        <v>93</v>
      </c>
      <c r="P63" s="15">
        <v>124</v>
      </c>
      <c r="Q63" s="15">
        <v>154</v>
      </c>
      <c r="R63" s="15">
        <v>211</v>
      </c>
      <c r="S63" s="15">
        <v>70</v>
      </c>
      <c r="T63" s="15">
        <v>109</v>
      </c>
      <c r="U63" s="15">
        <v>142</v>
      </c>
      <c r="V63" s="15">
        <v>177</v>
      </c>
      <c r="W63" s="15">
        <v>241</v>
      </c>
      <c r="X63" s="15">
        <v>98</v>
      </c>
      <c r="Y63" s="15">
        <v>152</v>
      </c>
      <c r="Z63" s="15">
        <v>193</v>
      </c>
      <c r="AA63" s="15">
        <v>242</v>
      </c>
      <c r="AB63" s="15">
        <v>329</v>
      </c>
    </row>
    <row r="64" spans="1:28" x14ac:dyDescent="0.3">
      <c r="A64" s="2">
        <v>22</v>
      </c>
      <c r="B64" s="25">
        <v>600</v>
      </c>
      <c r="C64" s="24" t="s">
        <v>27</v>
      </c>
      <c r="D64" s="15">
        <v>43</v>
      </c>
      <c r="E64" s="15">
        <v>71</v>
      </c>
      <c r="F64" s="15">
        <v>101</v>
      </c>
      <c r="G64" s="15">
        <v>124</v>
      </c>
      <c r="H64" s="15">
        <v>172</v>
      </c>
      <c r="I64" s="15">
        <v>57</v>
      </c>
      <c r="J64" s="15">
        <v>92</v>
      </c>
      <c r="K64" s="15">
        <v>126</v>
      </c>
      <c r="L64" s="15">
        <v>155</v>
      </c>
      <c r="M64" s="15">
        <v>214</v>
      </c>
      <c r="N64" s="15">
        <v>70</v>
      </c>
      <c r="O64" s="15">
        <v>112</v>
      </c>
      <c r="P64" s="15">
        <v>149</v>
      </c>
      <c r="Q64" s="15">
        <v>185</v>
      </c>
      <c r="R64" s="15">
        <v>253</v>
      </c>
      <c r="S64" s="15">
        <v>84</v>
      </c>
      <c r="T64" s="15">
        <v>131</v>
      </c>
      <c r="U64" s="15">
        <v>170</v>
      </c>
      <c r="V64" s="15">
        <v>213</v>
      </c>
      <c r="W64" s="15">
        <v>289</v>
      </c>
      <c r="X64" s="15">
        <v>118</v>
      </c>
      <c r="Y64" s="15">
        <v>182</v>
      </c>
      <c r="Z64" s="15">
        <v>231</v>
      </c>
      <c r="AA64" s="15">
        <v>291</v>
      </c>
      <c r="AB64" s="15">
        <v>395</v>
      </c>
    </row>
    <row r="65" spans="1:28" x14ac:dyDescent="0.3">
      <c r="A65" s="2">
        <v>22</v>
      </c>
      <c r="B65" s="25">
        <v>700</v>
      </c>
      <c r="C65" s="24" t="s">
        <v>27</v>
      </c>
      <c r="D65" s="15">
        <v>50</v>
      </c>
      <c r="E65" s="15">
        <v>83</v>
      </c>
      <c r="F65" s="15">
        <v>118</v>
      </c>
      <c r="G65" s="15">
        <v>144</v>
      </c>
      <c r="H65" s="15">
        <v>201</v>
      </c>
      <c r="I65" s="15">
        <v>66</v>
      </c>
      <c r="J65" s="15">
        <v>107</v>
      </c>
      <c r="K65" s="15">
        <v>147</v>
      </c>
      <c r="L65" s="15">
        <v>181</v>
      </c>
      <c r="M65" s="15">
        <v>250</v>
      </c>
      <c r="N65" s="15">
        <v>82</v>
      </c>
      <c r="O65" s="15">
        <v>131</v>
      </c>
      <c r="P65" s="15">
        <v>174</v>
      </c>
      <c r="Q65" s="15">
        <v>216</v>
      </c>
      <c r="R65" s="15">
        <v>295</v>
      </c>
      <c r="S65" s="15">
        <v>98</v>
      </c>
      <c r="T65" s="15">
        <v>152</v>
      </c>
      <c r="U65" s="15">
        <v>198</v>
      </c>
      <c r="V65" s="15">
        <v>248</v>
      </c>
      <c r="W65" s="15">
        <v>337</v>
      </c>
      <c r="X65" s="15">
        <v>137</v>
      </c>
      <c r="Y65" s="15">
        <v>212</v>
      </c>
      <c r="Z65" s="15">
        <v>270</v>
      </c>
      <c r="AA65" s="15">
        <v>339</v>
      </c>
      <c r="AB65" s="15">
        <v>461</v>
      </c>
    </row>
    <row r="66" spans="1:28" x14ac:dyDescent="0.3">
      <c r="A66" s="2">
        <v>22</v>
      </c>
      <c r="B66" s="25">
        <v>800</v>
      </c>
      <c r="C66" s="24" t="s">
        <v>27</v>
      </c>
      <c r="D66" s="15">
        <v>57</v>
      </c>
      <c r="E66" s="15">
        <v>95</v>
      </c>
      <c r="F66" s="15">
        <v>135</v>
      </c>
      <c r="G66" s="15">
        <v>165</v>
      </c>
      <c r="H66" s="15">
        <v>230</v>
      </c>
      <c r="I66" s="15">
        <v>76</v>
      </c>
      <c r="J66" s="15">
        <v>123</v>
      </c>
      <c r="K66" s="15">
        <v>168</v>
      </c>
      <c r="L66" s="15">
        <v>207</v>
      </c>
      <c r="M66" s="15">
        <v>286</v>
      </c>
      <c r="N66" s="15">
        <v>94</v>
      </c>
      <c r="O66" s="15">
        <v>149</v>
      </c>
      <c r="P66" s="15">
        <v>199</v>
      </c>
      <c r="Q66" s="15">
        <v>247</v>
      </c>
      <c r="R66" s="15">
        <v>338</v>
      </c>
      <c r="S66" s="15">
        <v>112</v>
      </c>
      <c r="T66" s="15">
        <v>174</v>
      </c>
      <c r="U66" s="15">
        <v>226</v>
      </c>
      <c r="V66" s="15">
        <v>284</v>
      </c>
      <c r="W66" s="15">
        <v>386</v>
      </c>
      <c r="X66" s="15">
        <v>157</v>
      </c>
      <c r="Y66" s="15">
        <v>242</v>
      </c>
      <c r="Z66" s="15">
        <v>308</v>
      </c>
      <c r="AA66" s="15">
        <v>387</v>
      </c>
      <c r="AB66" s="15">
        <v>526</v>
      </c>
    </row>
    <row r="67" spans="1:28" x14ac:dyDescent="0.3">
      <c r="A67" s="2">
        <v>22</v>
      </c>
      <c r="B67" s="25">
        <v>900</v>
      </c>
      <c r="C67" s="24" t="s">
        <v>27</v>
      </c>
      <c r="D67" s="15">
        <v>65</v>
      </c>
      <c r="E67" s="15">
        <v>107</v>
      </c>
      <c r="F67" s="15">
        <v>152</v>
      </c>
      <c r="G67" s="15">
        <v>185</v>
      </c>
      <c r="H67" s="15">
        <v>258</v>
      </c>
      <c r="I67" s="15">
        <v>85</v>
      </c>
      <c r="J67" s="15">
        <v>138</v>
      </c>
      <c r="K67" s="15">
        <v>189</v>
      </c>
      <c r="L67" s="15">
        <v>233</v>
      </c>
      <c r="M67" s="15">
        <v>321</v>
      </c>
      <c r="N67" s="15">
        <v>105</v>
      </c>
      <c r="O67" s="15">
        <v>168</v>
      </c>
      <c r="P67" s="15">
        <v>223</v>
      </c>
      <c r="Q67" s="15">
        <v>278</v>
      </c>
      <c r="R67" s="15">
        <v>380</v>
      </c>
      <c r="S67" s="15">
        <v>126</v>
      </c>
      <c r="T67" s="15">
        <v>196</v>
      </c>
      <c r="U67" s="15">
        <v>255</v>
      </c>
      <c r="V67" s="15">
        <v>319</v>
      </c>
      <c r="W67" s="15">
        <v>434</v>
      </c>
      <c r="X67" s="15">
        <v>176</v>
      </c>
      <c r="Y67" s="15">
        <v>273</v>
      </c>
      <c r="Z67" s="15">
        <v>347</v>
      </c>
      <c r="AA67" s="15">
        <v>436</v>
      </c>
      <c r="AB67" s="15">
        <v>592</v>
      </c>
    </row>
    <row r="68" spans="1:28" x14ac:dyDescent="0.3">
      <c r="A68" s="2">
        <v>22</v>
      </c>
      <c r="B68" s="25">
        <v>1000</v>
      </c>
      <c r="C68" s="24" t="s">
        <v>27</v>
      </c>
      <c r="D68" s="15">
        <v>72</v>
      </c>
      <c r="E68" s="15">
        <v>119</v>
      </c>
      <c r="F68" s="15">
        <v>169</v>
      </c>
      <c r="G68" s="15">
        <v>206</v>
      </c>
      <c r="H68" s="15">
        <v>287</v>
      </c>
      <c r="I68" s="15">
        <v>94</v>
      </c>
      <c r="J68" s="15">
        <v>154</v>
      </c>
      <c r="K68" s="15">
        <v>210</v>
      </c>
      <c r="L68" s="15">
        <v>259</v>
      </c>
      <c r="M68" s="15">
        <v>357</v>
      </c>
      <c r="N68" s="15">
        <v>117</v>
      </c>
      <c r="O68" s="15">
        <v>186</v>
      </c>
      <c r="P68" s="15">
        <v>248</v>
      </c>
      <c r="Q68" s="15">
        <v>308</v>
      </c>
      <c r="R68" s="15">
        <v>422</v>
      </c>
      <c r="S68" s="15">
        <v>140</v>
      </c>
      <c r="T68" s="15">
        <v>218</v>
      </c>
      <c r="U68" s="15">
        <v>283</v>
      </c>
      <c r="V68" s="15">
        <v>355</v>
      </c>
      <c r="W68" s="15">
        <v>482</v>
      </c>
      <c r="X68" s="15">
        <v>196</v>
      </c>
      <c r="Y68" s="15">
        <v>303</v>
      </c>
      <c r="Z68" s="15">
        <v>385</v>
      </c>
      <c r="AA68" s="15">
        <v>484</v>
      </c>
      <c r="AB68" s="15">
        <v>658</v>
      </c>
    </row>
    <row r="69" spans="1:28" x14ac:dyDescent="0.3">
      <c r="A69" s="2">
        <v>22</v>
      </c>
      <c r="B69" s="25">
        <v>1100</v>
      </c>
      <c r="C69" s="24" t="s">
        <v>27</v>
      </c>
      <c r="D69" s="15">
        <v>79</v>
      </c>
      <c r="E69" s="15">
        <v>130</v>
      </c>
      <c r="F69" s="15">
        <v>186</v>
      </c>
      <c r="G69" s="15">
        <v>226</v>
      </c>
      <c r="H69" s="15">
        <v>316</v>
      </c>
      <c r="I69" s="15">
        <v>104</v>
      </c>
      <c r="J69" s="15">
        <v>169</v>
      </c>
      <c r="K69" s="15">
        <v>231</v>
      </c>
      <c r="L69" s="15">
        <v>285</v>
      </c>
      <c r="M69" s="15">
        <v>393</v>
      </c>
      <c r="N69" s="15">
        <v>129</v>
      </c>
      <c r="O69" s="15">
        <v>205</v>
      </c>
      <c r="P69" s="15">
        <v>273</v>
      </c>
      <c r="Q69" s="15">
        <v>339</v>
      </c>
      <c r="R69" s="15">
        <v>464</v>
      </c>
      <c r="S69" s="15">
        <v>154</v>
      </c>
      <c r="T69" s="15">
        <v>239</v>
      </c>
      <c r="U69" s="15">
        <v>311</v>
      </c>
      <c r="V69" s="15">
        <v>390</v>
      </c>
      <c r="W69" s="15">
        <v>530</v>
      </c>
      <c r="X69" s="15">
        <v>215</v>
      </c>
      <c r="Y69" s="15">
        <v>333</v>
      </c>
      <c r="Z69" s="15">
        <v>424</v>
      </c>
      <c r="AA69" s="15">
        <v>533</v>
      </c>
      <c r="AB69" s="15">
        <v>724</v>
      </c>
    </row>
    <row r="70" spans="1:28" x14ac:dyDescent="0.3">
      <c r="A70" s="2">
        <v>22</v>
      </c>
      <c r="B70" s="25">
        <v>1200</v>
      </c>
      <c r="C70" s="24" t="s">
        <v>27</v>
      </c>
      <c r="D70" s="15">
        <v>86</v>
      </c>
      <c r="E70" s="15">
        <v>142</v>
      </c>
      <c r="F70" s="15">
        <v>202</v>
      </c>
      <c r="G70" s="15">
        <v>247</v>
      </c>
      <c r="H70" s="15">
        <v>344</v>
      </c>
      <c r="I70" s="15">
        <v>113</v>
      </c>
      <c r="J70" s="15">
        <v>184</v>
      </c>
      <c r="K70" s="15">
        <v>252</v>
      </c>
      <c r="L70" s="15">
        <v>311</v>
      </c>
      <c r="M70" s="15">
        <v>429</v>
      </c>
      <c r="N70" s="15">
        <v>141</v>
      </c>
      <c r="O70" s="15">
        <v>224</v>
      </c>
      <c r="P70" s="15">
        <v>298</v>
      </c>
      <c r="Q70" s="15">
        <v>370</v>
      </c>
      <c r="R70" s="15">
        <v>506</v>
      </c>
      <c r="S70" s="15">
        <v>168</v>
      </c>
      <c r="T70" s="15">
        <v>261</v>
      </c>
      <c r="U70" s="15">
        <v>340</v>
      </c>
      <c r="V70" s="15">
        <v>426</v>
      </c>
      <c r="W70" s="15">
        <v>578</v>
      </c>
      <c r="X70" s="15">
        <v>235</v>
      </c>
      <c r="Y70" s="15">
        <v>364</v>
      </c>
      <c r="Z70" s="15">
        <v>462</v>
      </c>
      <c r="AA70" s="15">
        <v>581</v>
      </c>
      <c r="AB70" s="15">
        <v>790</v>
      </c>
    </row>
    <row r="71" spans="1:28" x14ac:dyDescent="0.3">
      <c r="A71" s="2">
        <v>22</v>
      </c>
      <c r="B71" s="25">
        <v>1300</v>
      </c>
      <c r="C71" s="24" t="s">
        <v>27</v>
      </c>
      <c r="D71" s="15">
        <v>93</v>
      </c>
      <c r="E71" s="15">
        <v>154</v>
      </c>
      <c r="F71" s="15">
        <v>219</v>
      </c>
      <c r="G71" s="15">
        <v>268</v>
      </c>
      <c r="H71" s="15">
        <v>373</v>
      </c>
      <c r="I71" s="15">
        <v>123</v>
      </c>
      <c r="J71" s="15">
        <v>200</v>
      </c>
      <c r="K71" s="15">
        <v>273</v>
      </c>
      <c r="L71" s="15">
        <v>337</v>
      </c>
      <c r="M71" s="15">
        <v>464</v>
      </c>
      <c r="N71" s="15">
        <v>152</v>
      </c>
      <c r="O71" s="15">
        <v>242</v>
      </c>
      <c r="P71" s="15">
        <v>323</v>
      </c>
      <c r="Q71" s="15">
        <v>401</v>
      </c>
      <c r="R71" s="15">
        <v>549</v>
      </c>
      <c r="S71" s="15">
        <v>182</v>
      </c>
      <c r="T71" s="15">
        <v>283</v>
      </c>
      <c r="U71" s="15">
        <v>368</v>
      </c>
      <c r="V71" s="15">
        <v>461</v>
      </c>
      <c r="W71" s="15">
        <v>627</v>
      </c>
      <c r="X71" s="15">
        <v>255</v>
      </c>
      <c r="Y71" s="15">
        <v>394</v>
      </c>
      <c r="Z71" s="15">
        <v>501</v>
      </c>
      <c r="AA71" s="15">
        <v>630</v>
      </c>
      <c r="AB71" s="15">
        <v>855</v>
      </c>
    </row>
    <row r="72" spans="1:28" x14ac:dyDescent="0.3">
      <c r="A72" s="2">
        <v>22</v>
      </c>
      <c r="B72" s="25">
        <v>1400</v>
      </c>
      <c r="C72" s="24" t="s">
        <v>27</v>
      </c>
      <c r="D72" s="15">
        <v>100</v>
      </c>
      <c r="E72" s="15">
        <v>166</v>
      </c>
      <c r="F72" s="15">
        <v>236</v>
      </c>
      <c r="G72" s="15">
        <v>288</v>
      </c>
      <c r="H72" s="15">
        <v>402</v>
      </c>
      <c r="I72" s="15">
        <v>132</v>
      </c>
      <c r="J72" s="15">
        <v>215</v>
      </c>
      <c r="K72" s="15">
        <v>294</v>
      </c>
      <c r="L72" s="15">
        <v>362</v>
      </c>
      <c r="M72" s="15">
        <v>500</v>
      </c>
      <c r="N72" s="15">
        <v>164</v>
      </c>
      <c r="O72" s="15">
        <v>261</v>
      </c>
      <c r="P72" s="15">
        <v>347</v>
      </c>
      <c r="Q72" s="15">
        <v>432</v>
      </c>
      <c r="R72" s="15">
        <v>591</v>
      </c>
      <c r="S72" s="15">
        <v>196</v>
      </c>
      <c r="T72" s="15">
        <v>305</v>
      </c>
      <c r="U72" s="15">
        <v>396</v>
      </c>
      <c r="V72" s="15">
        <v>497</v>
      </c>
      <c r="W72" s="15">
        <v>675</v>
      </c>
      <c r="X72" s="15">
        <v>274</v>
      </c>
      <c r="Y72" s="15">
        <v>424</v>
      </c>
      <c r="Z72" s="15">
        <v>539</v>
      </c>
      <c r="AA72" s="15">
        <v>678</v>
      </c>
      <c r="AB72" s="15">
        <v>921</v>
      </c>
    </row>
    <row r="73" spans="1:28" x14ac:dyDescent="0.3">
      <c r="A73" s="2">
        <v>22</v>
      </c>
      <c r="B73" s="25">
        <v>1600</v>
      </c>
      <c r="C73" s="24" t="s">
        <v>27</v>
      </c>
      <c r="D73" s="15">
        <v>115</v>
      </c>
      <c r="E73" s="15">
        <v>190</v>
      </c>
      <c r="F73" s="15">
        <v>270</v>
      </c>
      <c r="G73" s="15">
        <v>329</v>
      </c>
      <c r="H73" s="15">
        <v>459</v>
      </c>
      <c r="I73" s="15">
        <v>151</v>
      </c>
      <c r="J73" s="15">
        <v>246</v>
      </c>
      <c r="K73" s="15">
        <v>336</v>
      </c>
      <c r="L73" s="15">
        <v>414</v>
      </c>
      <c r="M73" s="15">
        <v>571</v>
      </c>
      <c r="N73" s="15">
        <v>187</v>
      </c>
      <c r="O73" s="15">
        <v>298</v>
      </c>
      <c r="P73" s="15">
        <v>397</v>
      </c>
      <c r="Q73" s="15">
        <v>494</v>
      </c>
      <c r="R73" s="15">
        <v>675</v>
      </c>
      <c r="S73" s="15">
        <v>224</v>
      </c>
      <c r="T73" s="15">
        <v>348</v>
      </c>
      <c r="U73" s="15">
        <v>453</v>
      </c>
      <c r="V73" s="15">
        <v>568</v>
      </c>
      <c r="W73" s="15">
        <v>771</v>
      </c>
      <c r="X73" s="15">
        <v>313</v>
      </c>
      <c r="Y73" s="15">
        <v>485</v>
      </c>
      <c r="Z73" s="15">
        <v>616</v>
      </c>
      <c r="AA73" s="15">
        <v>775</v>
      </c>
      <c r="AB73" s="15">
        <v>1053</v>
      </c>
    </row>
    <row r="74" spans="1:28" x14ac:dyDescent="0.3">
      <c r="A74" s="2">
        <v>22</v>
      </c>
      <c r="B74" s="25">
        <v>1800</v>
      </c>
      <c r="C74" s="24" t="s">
        <v>27</v>
      </c>
      <c r="D74" s="15">
        <v>129</v>
      </c>
      <c r="E74" s="15">
        <v>213</v>
      </c>
      <c r="F74" s="15">
        <v>304</v>
      </c>
      <c r="G74" s="15">
        <v>371</v>
      </c>
      <c r="H74" s="15">
        <v>517</v>
      </c>
      <c r="I74" s="15">
        <v>170</v>
      </c>
      <c r="J74" s="15">
        <v>276</v>
      </c>
      <c r="K74" s="15">
        <v>378</v>
      </c>
      <c r="L74" s="15">
        <v>466</v>
      </c>
      <c r="M74" s="15">
        <v>643</v>
      </c>
      <c r="N74" s="15">
        <v>211</v>
      </c>
      <c r="O74" s="15">
        <v>336</v>
      </c>
      <c r="P74" s="15">
        <v>447</v>
      </c>
      <c r="Q74" s="15">
        <v>555</v>
      </c>
      <c r="R74" s="15">
        <v>760</v>
      </c>
      <c r="S74" s="15">
        <v>252</v>
      </c>
      <c r="T74" s="15">
        <v>392</v>
      </c>
      <c r="U74" s="15">
        <v>510</v>
      </c>
      <c r="V74" s="15">
        <v>639</v>
      </c>
      <c r="W74" s="15">
        <v>868</v>
      </c>
      <c r="X74" s="15">
        <v>353</v>
      </c>
      <c r="Y74" s="15">
        <v>545</v>
      </c>
      <c r="Z74" s="15">
        <v>693</v>
      </c>
      <c r="AA74" s="15">
        <v>872</v>
      </c>
      <c r="AB74" s="15">
        <v>1185</v>
      </c>
    </row>
    <row r="75" spans="1:28" x14ac:dyDescent="0.3">
      <c r="A75" s="2">
        <v>22</v>
      </c>
      <c r="B75" s="25">
        <v>2000</v>
      </c>
      <c r="C75" s="24" t="s">
        <v>27</v>
      </c>
      <c r="D75" s="15">
        <v>143</v>
      </c>
      <c r="E75" s="15">
        <v>237</v>
      </c>
      <c r="F75" s="15">
        <v>337</v>
      </c>
      <c r="G75" s="15">
        <v>412</v>
      </c>
      <c r="H75" s="15">
        <v>574</v>
      </c>
      <c r="I75" s="15">
        <v>189</v>
      </c>
      <c r="J75" s="15">
        <v>307</v>
      </c>
      <c r="K75" s="15">
        <v>420</v>
      </c>
      <c r="L75" s="15">
        <v>518</v>
      </c>
      <c r="M75" s="15">
        <v>714</v>
      </c>
      <c r="N75" s="15">
        <v>234</v>
      </c>
      <c r="O75" s="15">
        <v>373</v>
      </c>
      <c r="P75" s="15">
        <v>496</v>
      </c>
      <c r="Q75" s="15">
        <v>617</v>
      </c>
      <c r="R75" s="15">
        <v>844</v>
      </c>
      <c r="S75" s="15">
        <v>280</v>
      </c>
      <c r="T75" s="15">
        <v>435</v>
      </c>
      <c r="U75" s="15">
        <v>566</v>
      </c>
      <c r="V75" s="15">
        <v>710</v>
      </c>
      <c r="W75" s="15">
        <v>964</v>
      </c>
      <c r="X75" s="15">
        <v>392</v>
      </c>
      <c r="Y75" s="15">
        <v>606</v>
      </c>
      <c r="Z75" s="15">
        <v>770</v>
      </c>
      <c r="AA75" s="15">
        <v>969</v>
      </c>
      <c r="AB75" s="15">
        <v>1316</v>
      </c>
    </row>
    <row r="76" spans="1:28" x14ac:dyDescent="0.3">
      <c r="A76" s="2">
        <v>22</v>
      </c>
      <c r="B76" s="25">
        <v>2300</v>
      </c>
      <c r="C76" s="24" t="s">
        <v>27</v>
      </c>
      <c r="D76" s="15">
        <v>165</v>
      </c>
      <c r="E76" s="15">
        <v>273</v>
      </c>
      <c r="F76" s="15">
        <v>388</v>
      </c>
      <c r="G76" s="15">
        <v>474</v>
      </c>
      <c r="H76" s="15">
        <v>660</v>
      </c>
      <c r="I76" s="15">
        <v>217</v>
      </c>
      <c r="J76" s="15">
        <v>353</v>
      </c>
      <c r="K76" s="15">
        <v>483</v>
      </c>
      <c r="L76" s="15">
        <v>595</v>
      </c>
      <c r="M76" s="15">
        <v>821</v>
      </c>
      <c r="N76" s="15">
        <v>269</v>
      </c>
      <c r="O76" s="15">
        <v>429</v>
      </c>
      <c r="P76" s="15">
        <v>571</v>
      </c>
      <c r="Q76" s="15">
        <v>710</v>
      </c>
      <c r="R76" s="15">
        <v>971</v>
      </c>
      <c r="S76" s="15">
        <v>322</v>
      </c>
      <c r="T76" s="15">
        <v>500</v>
      </c>
      <c r="U76" s="15">
        <v>651</v>
      </c>
      <c r="V76" s="15">
        <v>816</v>
      </c>
      <c r="W76" s="15">
        <v>1109</v>
      </c>
      <c r="X76" s="15">
        <v>451</v>
      </c>
      <c r="Y76" s="15">
        <v>697</v>
      </c>
      <c r="Z76" s="15">
        <v>886</v>
      </c>
      <c r="AA76" s="15">
        <v>1114</v>
      </c>
      <c r="AB76" s="15">
        <v>1514</v>
      </c>
    </row>
    <row r="77" spans="1:28" x14ac:dyDescent="0.3">
      <c r="A77" s="2">
        <v>22</v>
      </c>
      <c r="B77" s="25">
        <v>2400</v>
      </c>
      <c r="C77" s="24" t="s">
        <v>27</v>
      </c>
      <c r="D77" s="15">
        <v>172</v>
      </c>
      <c r="E77" s="15">
        <v>284</v>
      </c>
      <c r="F77" s="15">
        <v>405</v>
      </c>
      <c r="G77" s="15">
        <v>494</v>
      </c>
      <c r="H77" s="15">
        <v>689</v>
      </c>
      <c r="I77" s="15">
        <v>227</v>
      </c>
      <c r="J77" s="15">
        <v>369</v>
      </c>
      <c r="K77" s="15">
        <v>504</v>
      </c>
      <c r="L77" s="15">
        <v>621</v>
      </c>
      <c r="M77" s="15">
        <v>857</v>
      </c>
      <c r="N77" s="15">
        <v>281</v>
      </c>
      <c r="O77" s="15">
        <v>448</v>
      </c>
      <c r="P77" s="15">
        <v>596</v>
      </c>
      <c r="Q77" s="15">
        <v>740</v>
      </c>
      <c r="R77" s="15">
        <v>1013</v>
      </c>
      <c r="S77" s="15">
        <v>336</v>
      </c>
      <c r="T77" s="15">
        <v>522</v>
      </c>
      <c r="U77" s="15">
        <v>679</v>
      </c>
      <c r="V77" s="15">
        <v>852</v>
      </c>
      <c r="W77" s="15">
        <v>1157</v>
      </c>
      <c r="X77" s="15">
        <v>470</v>
      </c>
      <c r="Y77" s="15">
        <v>727</v>
      </c>
      <c r="Z77" s="15">
        <v>924</v>
      </c>
      <c r="AA77" s="15">
        <v>1162</v>
      </c>
      <c r="AB77" s="15">
        <v>1579</v>
      </c>
    </row>
    <row r="78" spans="1:28" x14ac:dyDescent="0.3">
      <c r="A78" s="2">
        <v>22</v>
      </c>
      <c r="B78" s="25">
        <v>2600</v>
      </c>
      <c r="C78" s="24" t="s">
        <v>27</v>
      </c>
      <c r="D78" s="15">
        <v>186</v>
      </c>
      <c r="E78" s="15">
        <v>308</v>
      </c>
      <c r="F78" s="15">
        <v>439</v>
      </c>
      <c r="G78" s="15">
        <v>535</v>
      </c>
      <c r="H78" s="15">
        <v>746</v>
      </c>
      <c r="I78" s="15">
        <v>245</v>
      </c>
      <c r="J78" s="15">
        <v>399</v>
      </c>
      <c r="K78" s="15">
        <v>546</v>
      </c>
      <c r="L78" s="15">
        <v>673</v>
      </c>
      <c r="M78" s="15">
        <v>929</v>
      </c>
      <c r="N78" s="15">
        <v>304</v>
      </c>
      <c r="O78" s="15">
        <v>485</v>
      </c>
      <c r="P78" s="15">
        <v>645</v>
      </c>
      <c r="Q78" s="15">
        <v>802</v>
      </c>
      <c r="R78" s="15">
        <v>1097</v>
      </c>
      <c r="S78" s="15">
        <v>363</v>
      </c>
      <c r="T78" s="15">
        <v>566</v>
      </c>
      <c r="U78" s="15">
        <v>736</v>
      </c>
      <c r="V78" s="15">
        <v>923</v>
      </c>
      <c r="W78" s="15">
        <v>1253</v>
      </c>
      <c r="X78" s="15">
        <v>509</v>
      </c>
      <c r="Y78" s="15">
        <v>788</v>
      </c>
      <c r="Z78" s="15">
        <v>1001</v>
      </c>
      <c r="AA78" s="15">
        <v>1259</v>
      </c>
      <c r="AB78" s="15">
        <v>1711</v>
      </c>
    </row>
    <row r="79" spans="1:28" x14ac:dyDescent="0.3">
      <c r="A79" s="2">
        <v>22</v>
      </c>
      <c r="B79" s="26">
        <v>2800</v>
      </c>
      <c r="C79" s="24" t="s">
        <v>27</v>
      </c>
      <c r="D79" s="15">
        <v>201</v>
      </c>
      <c r="E79" s="15">
        <v>332</v>
      </c>
      <c r="F79" s="15">
        <v>472</v>
      </c>
      <c r="G79" s="15">
        <v>576</v>
      </c>
      <c r="H79" s="15">
        <v>804</v>
      </c>
      <c r="I79" s="15">
        <v>264</v>
      </c>
      <c r="J79" s="15">
        <v>430</v>
      </c>
      <c r="K79" s="15">
        <v>588</v>
      </c>
      <c r="L79" s="15">
        <v>725</v>
      </c>
      <c r="M79" s="15">
        <v>1000</v>
      </c>
      <c r="N79" s="15">
        <v>328</v>
      </c>
      <c r="O79" s="15">
        <v>522</v>
      </c>
      <c r="P79" s="15">
        <v>695</v>
      </c>
      <c r="Q79" s="15">
        <v>864</v>
      </c>
      <c r="R79" s="15">
        <v>1182</v>
      </c>
      <c r="S79" s="15">
        <v>391</v>
      </c>
      <c r="T79" s="15">
        <v>609</v>
      </c>
      <c r="U79" s="15">
        <v>793</v>
      </c>
      <c r="V79" s="15">
        <v>994</v>
      </c>
      <c r="W79" s="15">
        <v>1350</v>
      </c>
      <c r="X79" s="15">
        <v>548</v>
      </c>
      <c r="Y79" s="15">
        <v>848</v>
      </c>
      <c r="Z79" s="15">
        <v>1078</v>
      </c>
      <c r="AA79" s="15">
        <v>1356</v>
      </c>
      <c r="AB79" s="15">
        <v>1843</v>
      </c>
    </row>
    <row r="80" spans="1:28" x14ac:dyDescent="0.3">
      <c r="A80" s="2">
        <v>22</v>
      </c>
      <c r="B80" s="26">
        <v>3000</v>
      </c>
      <c r="C80" s="24" t="s">
        <v>27</v>
      </c>
      <c r="D80" s="15">
        <v>215</v>
      </c>
      <c r="E80" s="15">
        <v>356</v>
      </c>
      <c r="F80" s="15">
        <v>506</v>
      </c>
      <c r="G80" s="15">
        <v>618</v>
      </c>
      <c r="H80" s="15">
        <v>861</v>
      </c>
      <c r="I80" s="15">
        <v>283</v>
      </c>
      <c r="J80" s="15">
        <v>461</v>
      </c>
      <c r="K80" s="15">
        <v>630</v>
      </c>
      <c r="L80" s="15">
        <v>777</v>
      </c>
      <c r="M80" s="15">
        <v>1071</v>
      </c>
      <c r="N80" s="15">
        <v>351</v>
      </c>
      <c r="O80" s="15">
        <v>559</v>
      </c>
      <c r="P80" s="15">
        <v>745</v>
      </c>
      <c r="Q80" s="15">
        <v>925</v>
      </c>
      <c r="R80" s="15">
        <v>1266</v>
      </c>
      <c r="S80" s="15">
        <v>419</v>
      </c>
      <c r="T80" s="15">
        <v>653</v>
      </c>
      <c r="U80" s="15">
        <v>849</v>
      </c>
      <c r="V80" s="15">
        <v>1065</v>
      </c>
      <c r="W80" s="15">
        <v>1446</v>
      </c>
      <c r="X80" s="15">
        <v>588</v>
      </c>
      <c r="Y80" s="15">
        <v>909</v>
      </c>
      <c r="Z80" s="15">
        <v>1155</v>
      </c>
      <c r="AA80" s="15">
        <v>1453</v>
      </c>
      <c r="AB80" s="15">
        <v>1974</v>
      </c>
    </row>
    <row r="81" spans="1:28" s="99" customFormat="1" x14ac:dyDescent="0.3">
      <c r="A81" s="99">
        <v>24</v>
      </c>
      <c r="B81" s="100">
        <v>400</v>
      </c>
      <c r="C81" s="101" t="s">
        <v>27</v>
      </c>
      <c r="D81" s="102">
        <v>24</v>
      </c>
      <c r="E81" s="102">
        <v>39</v>
      </c>
      <c r="F81" s="102">
        <v>56</v>
      </c>
      <c r="G81" s="102">
        <v>68</v>
      </c>
      <c r="H81" s="102">
        <v>95</v>
      </c>
      <c r="I81" s="102">
        <v>31</v>
      </c>
      <c r="J81" s="102">
        <v>51</v>
      </c>
      <c r="K81" s="102">
        <v>70</v>
      </c>
      <c r="L81" s="102">
        <v>86</v>
      </c>
      <c r="M81" s="102">
        <v>119</v>
      </c>
      <c r="N81" s="102">
        <v>39</v>
      </c>
      <c r="O81" s="102">
        <v>62</v>
      </c>
      <c r="P81" s="102">
        <v>83</v>
      </c>
      <c r="Q81" s="102">
        <v>102</v>
      </c>
      <c r="R81" s="102">
        <v>140</v>
      </c>
      <c r="S81" s="102">
        <v>47</v>
      </c>
      <c r="T81" s="102">
        <v>72</v>
      </c>
      <c r="U81" s="102">
        <v>94</v>
      </c>
      <c r="V81" s="102">
        <v>118</v>
      </c>
      <c r="W81" s="102">
        <v>159</v>
      </c>
      <c r="X81" s="102">
        <v>65</v>
      </c>
      <c r="Y81" s="102">
        <v>101</v>
      </c>
      <c r="Z81" s="102">
        <v>128</v>
      </c>
      <c r="AA81" s="102">
        <v>160</v>
      </c>
      <c r="AB81" s="102">
        <v>217</v>
      </c>
    </row>
    <row r="82" spans="1:28" x14ac:dyDescent="0.3">
      <c r="A82" s="2">
        <v>24</v>
      </c>
      <c r="B82" s="25">
        <v>500</v>
      </c>
      <c r="C82" s="24" t="s">
        <v>27</v>
      </c>
      <c r="D82" s="15">
        <v>30</v>
      </c>
      <c r="E82" s="15">
        <v>49</v>
      </c>
      <c r="F82" s="15">
        <v>70</v>
      </c>
      <c r="G82" s="15">
        <v>86</v>
      </c>
      <c r="H82" s="15">
        <v>119</v>
      </c>
      <c r="I82" s="15">
        <v>39</v>
      </c>
      <c r="J82" s="15">
        <v>64</v>
      </c>
      <c r="K82" s="15">
        <v>88</v>
      </c>
      <c r="L82" s="15">
        <v>107</v>
      </c>
      <c r="M82" s="15">
        <v>148</v>
      </c>
      <c r="N82" s="15">
        <v>49</v>
      </c>
      <c r="O82" s="15">
        <v>78</v>
      </c>
      <c r="P82" s="15">
        <v>103</v>
      </c>
      <c r="Q82" s="15">
        <v>128</v>
      </c>
      <c r="R82" s="15">
        <v>175</v>
      </c>
      <c r="S82" s="15">
        <v>58</v>
      </c>
      <c r="T82" s="15">
        <v>90</v>
      </c>
      <c r="U82" s="15">
        <v>117</v>
      </c>
      <c r="V82" s="15">
        <v>147</v>
      </c>
      <c r="W82" s="15">
        <v>199</v>
      </c>
      <c r="X82" s="15">
        <v>82</v>
      </c>
      <c r="Y82" s="15">
        <v>126</v>
      </c>
      <c r="Z82" s="15">
        <v>159</v>
      </c>
      <c r="AA82" s="15">
        <v>200</v>
      </c>
      <c r="AB82" s="15">
        <v>272</v>
      </c>
    </row>
    <row r="83" spans="1:28" x14ac:dyDescent="0.3">
      <c r="A83" s="2">
        <v>24</v>
      </c>
      <c r="B83" s="25">
        <v>600</v>
      </c>
      <c r="C83" s="24" t="s">
        <v>27</v>
      </c>
      <c r="D83" s="15">
        <v>36</v>
      </c>
      <c r="E83" s="15">
        <v>59</v>
      </c>
      <c r="F83" s="15">
        <v>85</v>
      </c>
      <c r="G83" s="15">
        <v>103</v>
      </c>
      <c r="H83" s="15">
        <v>143</v>
      </c>
      <c r="I83" s="15">
        <v>47</v>
      </c>
      <c r="J83" s="15">
        <v>77</v>
      </c>
      <c r="K83" s="15">
        <v>105</v>
      </c>
      <c r="L83" s="15">
        <v>129</v>
      </c>
      <c r="M83" s="15">
        <v>178</v>
      </c>
      <c r="N83" s="15">
        <v>58</v>
      </c>
      <c r="O83" s="15">
        <v>93</v>
      </c>
      <c r="P83" s="15">
        <v>124</v>
      </c>
      <c r="Q83" s="15">
        <v>154</v>
      </c>
      <c r="R83" s="15">
        <v>210</v>
      </c>
      <c r="S83" s="15">
        <v>70</v>
      </c>
      <c r="T83" s="15">
        <v>108</v>
      </c>
      <c r="U83" s="15">
        <v>141</v>
      </c>
      <c r="V83" s="15">
        <v>176</v>
      </c>
      <c r="W83" s="15">
        <v>239</v>
      </c>
      <c r="X83" s="15">
        <v>98</v>
      </c>
      <c r="Y83" s="15">
        <v>151</v>
      </c>
      <c r="Z83" s="15">
        <v>191</v>
      </c>
      <c r="AA83" s="15">
        <v>240</v>
      </c>
      <c r="AB83" s="15">
        <v>326</v>
      </c>
    </row>
    <row r="84" spans="1:28" x14ac:dyDescent="0.3">
      <c r="A84" s="2">
        <v>24</v>
      </c>
      <c r="B84" s="25">
        <v>700</v>
      </c>
      <c r="C84" s="24" t="s">
        <v>27</v>
      </c>
      <c r="D84" s="15">
        <v>42</v>
      </c>
      <c r="E84" s="15">
        <v>69</v>
      </c>
      <c r="F84" s="15">
        <v>99</v>
      </c>
      <c r="G84" s="15">
        <v>120</v>
      </c>
      <c r="H84" s="15">
        <v>167</v>
      </c>
      <c r="I84" s="15">
        <v>55</v>
      </c>
      <c r="J84" s="15">
        <v>89</v>
      </c>
      <c r="K84" s="15">
        <v>123</v>
      </c>
      <c r="L84" s="15">
        <v>150</v>
      </c>
      <c r="M84" s="15">
        <v>207</v>
      </c>
      <c r="N84" s="15">
        <v>68</v>
      </c>
      <c r="O84" s="15">
        <v>109</v>
      </c>
      <c r="P84" s="15">
        <v>144</v>
      </c>
      <c r="Q84" s="15">
        <v>179</v>
      </c>
      <c r="R84" s="15">
        <v>245</v>
      </c>
      <c r="S84" s="15">
        <v>82</v>
      </c>
      <c r="T84" s="15">
        <v>127</v>
      </c>
      <c r="U84" s="15">
        <v>164</v>
      </c>
      <c r="V84" s="15">
        <v>206</v>
      </c>
      <c r="W84" s="15">
        <v>279</v>
      </c>
      <c r="X84" s="15">
        <v>114</v>
      </c>
      <c r="Y84" s="15">
        <v>176</v>
      </c>
      <c r="Z84" s="15">
        <v>223</v>
      </c>
      <c r="AA84" s="15">
        <v>280</v>
      </c>
      <c r="AB84" s="15">
        <v>380</v>
      </c>
    </row>
    <row r="85" spans="1:28" x14ac:dyDescent="0.3">
      <c r="A85" s="2">
        <v>24</v>
      </c>
      <c r="B85" s="25">
        <v>800</v>
      </c>
      <c r="C85" s="24" t="s">
        <v>27</v>
      </c>
      <c r="D85" s="15">
        <v>47</v>
      </c>
      <c r="E85" s="15">
        <v>79</v>
      </c>
      <c r="F85" s="15">
        <v>113</v>
      </c>
      <c r="G85" s="15">
        <v>137</v>
      </c>
      <c r="H85" s="15">
        <v>191</v>
      </c>
      <c r="I85" s="15">
        <v>63</v>
      </c>
      <c r="J85" s="15">
        <v>102</v>
      </c>
      <c r="K85" s="15">
        <v>140</v>
      </c>
      <c r="L85" s="15">
        <v>172</v>
      </c>
      <c r="M85" s="15">
        <v>237</v>
      </c>
      <c r="N85" s="15">
        <v>78</v>
      </c>
      <c r="O85" s="15">
        <v>124</v>
      </c>
      <c r="P85" s="15">
        <v>165</v>
      </c>
      <c r="Q85" s="15">
        <v>205</v>
      </c>
      <c r="R85" s="15">
        <v>280</v>
      </c>
      <c r="S85" s="15">
        <v>93</v>
      </c>
      <c r="T85" s="15">
        <v>145</v>
      </c>
      <c r="U85" s="15">
        <v>188</v>
      </c>
      <c r="V85" s="15">
        <v>235</v>
      </c>
      <c r="W85" s="15">
        <v>319</v>
      </c>
      <c r="X85" s="15">
        <v>130</v>
      </c>
      <c r="Y85" s="15">
        <v>201</v>
      </c>
      <c r="Z85" s="15">
        <v>255</v>
      </c>
      <c r="AA85" s="15">
        <v>320</v>
      </c>
      <c r="AB85" s="15">
        <v>435</v>
      </c>
    </row>
    <row r="86" spans="1:28" x14ac:dyDescent="0.3">
      <c r="A86" s="2">
        <v>24</v>
      </c>
      <c r="B86" s="25">
        <v>900</v>
      </c>
      <c r="C86" s="24" t="s">
        <v>27</v>
      </c>
      <c r="D86" s="15">
        <v>53</v>
      </c>
      <c r="E86" s="15">
        <v>89</v>
      </c>
      <c r="F86" s="15">
        <v>127</v>
      </c>
      <c r="G86" s="15">
        <v>154</v>
      </c>
      <c r="H86" s="15">
        <v>215</v>
      </c>
      <c r="I86" s="15">
        <v>70</v>
      </c>
      <c r="J86" s="15">
        <v>115</v>
      </c>
      <c r="K86" s="15">
        <v>158</v>
      </c>
      <c r="L86" s="15">
        <v>193</v>
      </c>
      <c r="M86" s="15">
        <v>267</v>
      </c>
      <c r="N86" s="15">
        <v>88</v>
      </c>
      <c r="O86" s="15">
        <v>140</v>
      </c>
      <c r="P86" s="15">
        <v>186</v>
      </c>
      <c r="Q86" s="15">
        <v>230</v>
      </c>
      <c r="R86" s="15">
        <v>315</v>
      </c>
      <c r="S86" s="15">
        <v>105</v>
      </c>
      <c r="T86" s="15">
        <v>163</v>
      </c>
      <c r="U86" s="15">
        <v>211</v>
      </c>
      <c r="V86" s="15">
        <v>265</v>
      </c>
      <c r="W86" s="15">
        <v>359</v>
      </c>
      <c r="X86" s="15">
        <v>147</v>
      </c>
      <c r="Y86" s="15">
        <v>226</v>
      </c>
      <c r="Z86" s="15">
        <v>287</v>
      </c>
      <c r="AA86" s="15">
        <v>360</v>
      </c>
      <c r="AB86" s="15">
        <v>489</v>
      </c>
    </row>
    <row r="87" spans="1:28" x14ac:dyDescent="0.3">
      <c r="A87" s="2">
        <v>24</v>
      </c>
      <c r="B87" s="25">
        <v>1000</v>
      </c>
      <c r="C87" s="24" t="s">
        <v>27</v>
      </c>
      <c r="D87" s="15">
        <v>59</v>
      </c>
      <c r="E87" s="15">
        <v>99</v>
      </c>
      <c r="F87" s="15">
        <v>141</v>
      </c>
      <c r="G87" s="15">
        <v>171</v>
      </c>
      <c r="H87" s="15">
        <v>238</v>
      </c>
      <c r="I87" s="15">
        <v>78</v>
      </c>
      <c r="J87" s="15">
        <v>128</v>
      </c>
      <c r="K87" s="15">
        <v>175</v>
      </c>
      <c r="L87" s="15">
        <v>215</v>
      </c>
      <c r="M87" s="15">
        <v>296</v>
      </c>
      <c r="N87" s="15">
        <v>97</v>
      </c>
      <c r="O87" s="15">
        <v>155</v>
      </c>
      <c r="P87" s="15">
        <v>206</v>
      </c>
      <c r="Q87" s="15">
        <v>256</v>
      </c>
      <c r="R87" s="15">
        <v>349</v>
      </c>
      <c r="S87" s="15">
        <v>117</v>
      </c>
      <c r="T87" s="15">
        <v>181</v>
      </c>
      <c r="U87" s="15">
        <v>235</v>
      </c>
      <c r="V87" s="15">
        <v>294</v>
      </c>
      <c r="W87" s="15">
        <v>399</v>
      </c>
      <c r="X87" s="15">
        <v>163</v>
      </c>
      <c r="Y87" s="15">
        <v>252</v>
      </c>
      <c r="Z87" s="15">
        <v>319</v>
      </c>
      <c r="AA87" s="15">
        <v>400</v>
      </c>
      <c r="AB87" s="15">
        <v>543</v>
      </c>
    </row>
    <row r="88" spans="1:28" x14ac:dyDescent="0.3">
      <c r="A88" s="2">
        <v>24</v>
      </c>
      <c r="B88" s="25">
        <v>1100</v>
      </c>
      <c r="C88" s="24" t="s">
        <v>27</v>
      </c>
      <c r="D88" s="15">
        <v>65</v>
      </c>
      <c r="E88" s="15">
        <v>109</v>
      </c>
      <c r="F88" s="15">
        <v>155</v>
      </c>
      <c r="G88" s="15">
        <v>188</v>
      </c>
      <c r="H88" s="15">
        <v>262</v>
      </c>
      <c r="I88" s="15">
        <v>86</v>
      </c>
      <c r="J88" s="15">
        <v>141</v>
      </c>
      <c r="K88" s="15">
        <v>193</v>
      </c>
      <c r="L88" s="15">
        <v>236</v>
      </c>
      <c r="M88" s="15">
        <v>326</v>
      </c>
      <c r="N88" s="15">
        <v>107</v>
      </c>
      <c r="O88" s="15">
        <v>171</v>
      </c>
      <c r="P88" s="15">
        <v>227</v>
      </c>
      <c r="Q88" s="15">
        <v>281</v>
      </c>
      <c r="R88" s="15">
        <v>384</v>
      </c>
      <c r="S88" s="15">
        <v>128</v>
      </c>
      <c r="T88" s="15">
        <v>199</v>
      </c>
      <c r="U88" s="15">
        <v>258</v>
      </c>
      <c r="V88" s="15">
        <v>323</v>
      </c>
      <c r="W88" s="15">
        <v>438</v>
      </c>
      <c r="X88" s="15">
        <v>179</v>
      </c>
      <c r="Y88" s="15">
        <v>277</v>
      </c>
      <c r="Z88" s="15">
        <v>351</v>
      </c>
      <c r="AA88" s="15">
        <v>440</v>
      </c>
      <c r="AB88" s="15">
        <v>598</v>
      </c>
    </row>
    <row r="89" spans="1:28" x14ac:dyDescent="0.3">
      <c r="A89" s="2">
        <v>24</v>
      </c>
      <c r="B89" s="25">
        <v>1200</v>
      </c>
      <c r="C89" s="24" t="s">
        <v>27</v>
      </c>
      <c r="D89" s="15">
        <v>71</v>
      </c>
      <c r="E89" s="15">
        <v>118</v>
      </c>
      <c r="F89" s="15">
        <v>169</v>
      </c>
      <c r="G89" s="15">
        <v>205</v>
      </c>
      <c r="H89" s="15">
        <v>286</v>
      </c>
      <c r="I89" s="15">
        <v>94</v>
      </c>
      <c r="J89" s="15">
        <v>153</v>
      </c>
      <c r="K89" s="15">
        <v>210</v>
      </c>
      <c r="L89" s="15">
        <v>258</v>
      </c>
      <c r="M89" s="15">
        <v>356</v>
      </c>
      <c r="N89" s="15">
        <v>117</v>
      </c>
      <c r="O89" s="15">
        <v>186</v>
      </c>
      <c r="P89" s="15">
        <v>248</v>
      </c>
      <c r="Q89" s="15">
        <v>307</v>
      </c>
      <c r="R89" s="15">
        <v>419</v>
      </c>
      <c r="S89" s="15">
        <v>140</v>
      </c>
      <c r="T89" s="15">
        <v>217</v>
      </c>
      <c r="U89" s="15">
        <v>282</v>
      </c>
      <c r="V89" s="15">
        <v>353</v>
      </c>
      <c r="W89" s="15">
        <v>478</v>
      </c>
      <c r="X89" s="15">
        <v>196</v>
      </c>
      <c r="Y89" s="15">
        <v>302</v>
      </c>
      <c r="Z89" s="15">
        <v>383</v>
      </c>
      <c r="AA89" s="15">
        <v>480</v>
      </c>
      <c r="AB89" s="15">
        <v>652</v>
      </c>
    </row>
    <row r="90" spans="1:28" x14ac:dyDescent="0.3">
      <c r="A90" s="2">
        <v>24</v>
      </c>
      <c r="B90" s="25">
        <v>1300</v>
      </c>
      <c r="C90" s="24" t="s">
        <v>27</v>
      </c>
      <c r="D90" s="15">
        <v>77</v>
      </c>
      <c r="E90" s="15">
        <v>128</v>
      </c>
      <c r="F90" s="15">
        <v>183</v>
      </c>
      <c r="G90" s="15">
        <v>223</v>
      </c>
      <c r="H90" s="15">
        <v>310</v>
      </c>
      <c r="I90" s="15">
        <v>102</v>
      </c>
      <c r="J90" s="15">
        <v>166</v>
      </c>
      <c r="K90" s="15">
        <v>228</v>
      </c>
      <c r="L90" s="15">
        <v>279</v>
      </c>
      <c r="M90" s="15">
        <v>385</v>
      </c>
      <c r="N90" s="15">
        <v>127</v>
      </c>
      <c r="O90" s="15">
        <v>202</v>
      </c>
      <c r="P90" s="15">
        <v>268</v>
      </c>
      <c r="Q90" s="15">
        <v>333</v>
      </c>
      <c r="R90" s="15">
        <v>454</v>
      </c>
      <c r="S90" s="15">
        <v>151</v>
      </c>
      <c r="T90" s="15">
        <v>235</v>
      </c>
      <c r="U90" s="15">
        <v>305</v>
      </c>
      <c r="V90" s="15">
        <v>382</v>
      </c>
      <c r="W90" s="15">
        <v>518</v>
      </c>
      <c r="X90" s="15">
        <v>212</v>
      </c>
      <c r="Y90" s="15">
        <v>327</v>
      </c>
      <c r="Z90" s="15">
        <v>414</v>
      </c>
      <c r="AA90" s="15">
        <v>520</v>
      </c>
      <c r="AB90" s="15">
        <v>706</v>
      </c>
    </row>
    <row r="91" spans="1:28" x14ac:dyDescent="0.3">
      <c r="A91" s="2">
        <v>24</v>
      </c>
      <c r="B91" s="25">
        <v>1400</v>
      </c>
      <c r="C91" s="24" t="s">
        <v>27</v>
      </c>
      <c r="D91" s="15">
        <v>83</v>
      </c>
      <c r="E91" s="15">
        <v>138</v>
      </c>
      <c r="F91" s="15">
        <v>197</v>
      </c>
      <c r="G91" s="15">
        <v>240</v>
      </c>
      <c r="H91" s="15">
        <v>334</v>
      </c>
      <c r="I91" s="15">
        <v>110</v>
      </c>
      <c r="J91" s="15">
        <v>179</v>
      </c>
      <c r="K91" s="15">
        <v>245</v>
      </c>
      <c r="L91" s="15">
        <v>301</v>
      </c>
      <c r="M91" s="15">
        <v>415</v>
      </c>
      <c r="N91" s="15">
        <v>136</v>
      </c>
      <c r="O91" s="15">
        <v>217</v>
      </c>
      <c r="P91" s="15">
        <v>289</v>
      </c>
      <c r="Q91" s="15">
        <v>358</v>
      </c>
      <c r="R91" s="15">
        <v>489</v>
      </c>
      <c r="S91" s="15">
        <v>163</v>
      </c>
      <c r="T91" s="15">
        <v>253</v>
      </c>
      <c r="U91" s="15">
        <v>329</v>
      </c>
      <c r="V91" s="15">
        <v>412</v>
      </c>
      <c r="W91" s="15">
        <v>558</v>
      </c>
      <c r="X91" s="15">
        <v>228</v>
      </c>
      <c r="Y91" s="15">
        <v>352</v>
      </c>
      <c r="Z91" s="15">
        <v>446</v>
      </c>
      <c r="AA91" s="15">
        <v>560</v>
      </c>
      <c r="AB91" s="15">
        <v>761</v>
      </c>
    </row>
    <row r="92" spans="1:28" x14ac:dyDescent="0.3">
      <c r="A92" s="2">
        <v>24</v>
      </c>
      <c r="B92" s="25">
        <v>1600</v>
      </c>
      <c r="C92" s="24" t="s">
        <v>27</v>
      </c>
      <c r="D92" s="15">
        <v>95</v>
      </c>
      <c r="E92" s="15">
        <v>158</v>
      </c>
      <c r="F92" s="15">
        <v>225</v>
      </c>
      <c r="G92" s="15">
        <v>274</v>
      </c>
      <c r="H92" s="15">
        <v>382</v>
      </c>
      <c r="I92" s="15">
        <v>125</v>
      </c>
      <c r="J92" s="15">
        <v>204</v>
      </c>
      <c r="K92" s="15">
        <v>280</v>
      </c>
      <c r="L92" s="15">
        <v>344</v>
      </c>
      <c r="M92" s="15">
        <v>474</v>
      </c>
      <c r="N92" s="15">
        <v>156</v>
      </c>
      <c r="O92" s="15">
        <v>248</v>
      </c>
      <c r="P92" s="15">
        <v>330</v>
      </c>
      <c r="Q92" s="15">
        <v>409</v>
      </c>
      <c r="R92" s="15">
        <v>559</v>
      </c>
      <c r="S92" s="15">
        <v>186</v>
      </c>
      <c r="T92" s="15">
        <v>289</v>
      </c>
      <c r="U92" s="15">
        <v>376</v>
      </c>
      <c r="V92" s="15">
        <v>470</v>
      </c>
      <c r="W92" s="15">
        <v>638</v>
      </c>
      <c r="X92" s="15">
        <v>261</v>
      </c>
      <c r="Y92" s="15">
        <v>403</v>
      </c>
      <c r="Z92" s="15">
        <v>510</v>
      </c>
      <c r="AA92" s="15">
        <v>640</v>
      </c>
      <c r="AB92" s="15">
        <v>869</v>
      </c>
    </row>
    <row r="93" spans="1:28" x14ac:dyDescent="0.3">
      <c r="A93" s="2">
        <v>24</v>
      </c>
      <c r="B93" s="25">
        <v>1800</v>
      </c>
      <c r="C93" s="24" t="s">
        <v>27</v>
      </c>
      <c r="D93" s="15">
        <v>107</v>
      </c>
      <c r="E93" s="15">
        <v>178</v>
      </c>
      <c r="F93" s="15">
        <v>254</v>
      </c>
      <c r="G93" s="15">
        <v>308</v>
      </c>
      <c r="H93" s="15">
        <v>429</v>
      </c>
      <c r="I93" s="15">
        <v>141</v>
      </c>
      <c r="J93" s="15">
        <v>230</v>
      </c>
      <c r="K93" s="15">
        <v>315</v>
      </c>
      <c r="L93" s="15">
        <v>387</v>
      </c>
      <c r="M93" s="15">
        <v>533</v>
      </c>
      <c r="N93" s="15">
        <v>175</v>
      </c>
      <c r="O93" s="15">
        <v>279</v>
      </c>
      <c r="P93" s="15">
        <v>372</v>
      </c>
      <c r="Q93" s="15">
        <v>461</v>
      </c>
      <c r="R93" s="15">
        <v>629</v>
      </c>
      <c r="S93" s="15">
        <v>210</v>
      </c>
      <c r="T93" s="15">
        <v>325</v>
      </c>
      <c r="U93" s="15">
        <v>423</v>
      </c>
      <c r="V93" s="15">
        <v>529</v>
      </c>
      <c r="W93" s="15">
        <v>717</v>
      </c>
      <c r="X93" s="15">
        <v>294</v>
      </c>
      <c r="Y93" s="15">
        <v>453</v>
      </c>
      <c r="Z93" s="15">
        <v>574</v>
      </c>
      <c r="AA93" s="15">
        <v>720</v>
      </c>
      <c r="AB93" s="15">
        <v>978</v>
      </c>
    </row>
    <row r="94" spans="1:28" x14ac:dyDescent="0.3">
      <c r="A94" s="2">
        <v>24</v>
      </c>
      <c r="B94" s="25">
        <v>2000</v>
      </c>
      <c r="C94" s="24" t="s">
        <v>27</v>
      </c>
      <c r="D94" s="15">
        <v>119</v>
      </c>
      <c r="E94" s="15">
        <v>197</v>
      </c>
      <c r="F94" s="15">
        <v>282</v>
      </c>
      <c r="G94" s="15">
        <v>342</v>
      </c>
      <c r="H94" s="15">
        <v>477</v>
      </c>
      <c r="I94" s="15">
        <v>157</v>
      </c>
      <c r="J94" s="15">
        <v>256</v>
      </c>
      <c r="K94" s="15">
        <v>350</v>
      </c>
      <c r="L94" s="15">
        <v>430</v>
      </c>
      <c r="M94" s="15">
        <v>593</v>
      </c>
      <c r="N94" s="15">
        <v>195</v>
      </c>
      <c r="O94" s="15">
        <v>310</v>
      </c>
      <c r="P94" s="15">
        <v>413</v>
      </c>
      <c r="Q94" s="15">
        <v>512</v>
      </c>
      <c r="R94" s="15">
        <v>699</v>
      </c>
      <c r="S94" s="15">
        <v>233</v>
      </c>
      <c r="T94" s="15">
        <v>362</v>
      </c>
      <c r="U94" s="15">
        <v>470</v>
      </c>
      <c r="V94" s="15">
        <v>588</v>
      </c>
      <c r="W94" s="15">
        <v>797</v>
      </c>
      <c r="X94" s="15">
        <v>326</v>
      </c>
      <c r="Y94" s="15">
        <v>503</v>
      </c>
      <c r="Z94" s="15">
        <v>638</v>
      </c>
      <c r="AA94" s="15">
        <v>800</v>
      </c>
      <c r="AB94" s="15">
        <v>1086</v>
      </c>
    </row>
    <row r="95" spans="1:28" x14ac:dyDescent="0.3">
      <c r="A95" s="2">
        <v>24</v>
      </c>
      <c r="B95" s="25">
        <v>2300</v>
      </c>
      <c r="C95" s="24" t="s">
        <v>27</v>
      </c>
      <c r="D95" s="15">
        <v>136</v>
      </c>
      <c r="E95" s="15">
        <v>227</v>
      </c>
      <c r="F95" s="15">
        <v>324</v>
      </c>
      <c r="G95" s="15">
        <v>394</v>
      </c>
      <c r="H95" s="15">
        <v>549</v>
      </c>
      <c r="I95" s="15">
        <v>180</v>
      </c>
      <c r="J95" s="15">
        <v>294</v>
      </c>
      <c r="K95" s="15">
        <v>403</v>
      </c>
      <c r="L95" s="15">
        <v>494</v>
      </c>
      <c r="M95" s="15">
        <v>681</v>
      </c>
      <c r="N95" s="15">
        <v>224</v>
      </c>
      <c r="O95" s="15">
        <v>357</v>
      </c>
      <c r="P95" s="15">
        <v>475</v>
      </c>
      <c r="Q95" s="15">
        <v>588</v>
      </c>
      <c r="R95" s="15">
        <v>804</v>
      </c>
      <c r="S95" s="15">
        <v>268</v>
      </c>
      <c r="T95" s="15">
        <v>416</v>
      </c>
      <c r="U95" s="15">
        <v>540</v>
      </c>
      <c r="V95" s="15">
        <v>676</v>
      </c>
      <c r="W95" s="15">
        <v>917</v>
      </c>
      <c r="X95" s="15">
        <v>375</v>
      </c>
      <c r="Y95" s="15">
        <v>579</v>
      </c>
      <c r="Z95" s="15">
        <v>733</v>
      </c>
      <c r="AA95" s="15">
        <v>920</v>
      </c>
      <c r="AB95" s="15">
        <v>1249</v>
      </c>
    </row>
    <row r="96" spans="1:28" x14ac:dyDescent="0.3">
      <c r="A96" s="2">
        <v>24</v>
      </c>
      <c r="B96" s="25">
        <v>2400</v>
      </c>
      <c r="C96" s="24" t="s">
        <v>27</v>
      </c>
      <c r="D96" s="15">
        <v>142</v>
      </c>
      <c r="E96" s="15">
        <v>237</v>
      </c>
      <c r="F96" s="15">
        <v>338</v>
      </c>
      <c r="G96" s="15">
        <v>411</v>
      </c>
      <c r="H96" s="15">
        <v>572</v>
      </c>
      <c r="I96" s="15">
        <v>188</v>
      </c>
      <c r="J96" s="15">
        <v>307</v>
      </c>
      <c r="K96" s="15">
        <v>420</v>
      </c>
      <c r="L96" s="15">
        <v>516</v>
      </c>
      <c r="M96" s="15">
        <v>711</v>
      </c>
      <c r="N96" s="15">
        <v>234</v>
      </c>
      <c r="O96" s="15">
        <v>372</v>
      </c>
      <c r="P96" s="15">
        <v>495</v>
      </c>
      <c r="Q96" s="15">
        <v>614</v>
      </c>
      <c r="R96" s="15">
        <v>839</v>
      </c>
      <c r="S96" s="15">
        <v>280</v>
      </c>
      <c r="T96" s="15">
        <v>434</v>
      </c>
      <c r="U96" s="15">
        <v>564</v>
      </c>
      <c r="V96" s="15">
        <v>706</v>
      </c>
      <c r="W96" s="15">
        <v>957</v>
      </c>
      <c r="X96" s="15">
        <v>391</v>
      </c>
      <c r="Y96" s="15">
        <v>604</v>
      </c>
      <c r="Z96" s="15">
        <v>765</v>
      </c>
      <c r="AA96" s="15">
        <v>960</v>
      </c>
      <c r="AB96" s="15">
        <v>1304</v>
      </c>
    </row>
    <row r="97" spans="1:28" x14ac:dyDescent="0.3">
      <c r="A97" s="2">
        <v>24</v>
      </c>
      <c r="B97" s="25">
        <v>2600</v>
      </c>
      <c r="C97" s="24" t="s">
        <v>27</v>
      </c>
      <c r="D97" s="15">
        <v>154</v>
      </c>
      <c r="E97" s="15">
        <v>257</v>
      </c>
      <c r="F97" s="15">
        <v>366</v>
      </c>
      <c r="G97" s="15">
        <v>445</v>
      </c>
      <c r="H97" s="15">
        <v>620</v>
      </c>
      <c r="I97" s="15">
        <v>204</v>
      </c>
      <c r="J97" s="15">
        <v>332</v>
      </c>
      <c r="K97" s="15">
        <v>455</v>
      </c>
      <c r="L97" s="15">
        <v>559</v>
      </c>
      <c r="M97" s="15">
        <v>770</v>
      </c>
      <c r="N97" s="15">
        <v>253</v>
      </c>
      <c r="O97" s="15">
        <v>403</v>
      </c>
      <c r="P97" s="15">
        <v>537</v>
      </c>
      <c r="Q97" s="15">
        <v>665</v>
      </c>
      <c r="R97" s="15">
        <v>909</v>
      </c>
      <c r="S97" s="15">
        <v>303</v>
      </c>
      <c r="T97" s="15">
        <v>470</v>
      </c>
      <c r="U97" s="15">
        <v>611</v>
      </c>
      <c r="V97" s="15">
        <v>764</v>
      </c>
      <c r="W97" s="15">
        <v>1036</v>
      </c>
      <c r="X97" s="15">
        <v>424</v>
      </c>
      <c r="Y97" s="15">
        <v>654</v>
      </c>
      <c r="Z97" s="15">
        <v>829</v>
      </c>
      <c r="AA97" s="15">
        <v>1040</v>
      </c>
      <c r="AB97" s="15">
        <v>1412</v>
      </c>
    </row>
    <row r="98" spans="1:28" x14ac:dyDescent="0.3">
      <c r="A98" s="2">
        <v>24</v>
      </c>
      <c r="B98" s="26">
        <v>2800</v>
      </c>
      <c r="C98" s="24" t="s">
        <v>27</v>
      </c>
      <c r="D98" s="15">
        <v>166</v>
      </c>
      <c r="E98" s="15">
        <v>276</v>
      </c>
      <c r="F98" s="15">
        <v>394</v>
      </c>
      <c r="G98" s="15">
        <v>479</v>
      </c>
      <c r="H98" s="15">
        <v>668</v>
      </c>
      <c r="I98" s="15">
        <v>219</v>
      </c>
      <c r="J98" s="15">
        <v>358</v>
      </c>
      <c r="K98" s="15">
        <v>490</v>
      </c>
      <c r="L98" s="15">
        <v>602</v>
      </c>
      <c r="M98" s="15">
        <v>830</v>
      </c>
      <c r="N98" s="15">
        <v>273</v>
      </c>
      <c r="O98" s="15">
        <v>434</v>
      </c>
      <c r="P98" s="15">
        <v>578</v>
      </c>
      <c r="Q98" s="15">
        <v>716</v>
      </c>
      <c r="R98" s="15">
        <v>979</v>
      </c>
      <c r="S98" s="15">
        <v>326</v>
      </c>
      <c r="T98" s="15">
        <v>506</v>
      </c>
      <c r="U98" s="15">
        <v>658</v>
      </c>
      <c r="V98" s="15">
        <v>823</v>
      </c>
      <c r="W98" s="15">
        <v>1116</v>
      </c>
      <c r="X98" s="15">
        <v>457</v>
      </c>
      <c r="Y98" s="15">
        <v>705</v>
      </c>
      <c r="Z98" s="15">
        <v>893</v>
      </c>
      <c r="AA98" s="15">
        <v>1120</v>
      </c>
      <c r="AB98" s="15">
        <v>1521</v>
      </c>
    </row>
    <row r="99" spans="1:28" x14ac:dyDescent="0.3">
      <c r="A99" s="2">
        <v>24</v>
      </c>
      <c r="B99" s="26">
        <v>3000</v>
      </c>
      <c r="C99" s="24" t="s">
        <v>27</v>
      </c>
      <c r="D99" s="15">
        <v>178</v>
      </c>
      <c r="E99" s="15">
        <v>296</v>
      </c>
      <c r="F99" s="15">
        <v>423</v>
      </c>
      <c r="G99" s="15">
        <v>514</v>
      </c>
      <c r="H99" s="15">
        <v>715</v>
      </c>
      <c r="I99" s="15">
        <v>235</v>
      </c>
      <c r="J99" s="15">
        <v>383</v>
      </c>
      <c r="K99" s="15">
        <v>525</v>
      </c>
      <c r="L99" s="15">
        <v>645</v>
      </c>
      <c r="M99" s="15">
        <v>889</v>
      </c>
      <c r="N99" s="15">
        <v>292</v>
      </c>
      <c r="O99" s="15">
        <v>465</v>
      </c>
      <c r="P99" s="15">
        <v>619</v>
      </c>
      <c r="Q99" s="15">
        <v>768</v>
      </c>
      <c r="R99" s="15">
        <v>1048</v>
      </c>
      <c r="S99" s="15">
        <v>350</v>
      </c>
      <c r="T99" s="15">
        <v>542</v>
      </c>
      <c r="U99" s="15">
        <v>705</v>
      </c>
      <c r="V99" s="15">
        <v>882</v>
      </c>
      <c r="W99" s="15">
        <v>1196</v>
      </c>
      <c r="X99" s="15">
        <v>489</v>
      </c>
      <c r="Y99" s="15">
        <v>755</v>
      </c>
      <c r="Z99" s="15">
        <v>956</v>
      </c>
      <c r="AA99" s="15">
        <v>1200</v>
      </c>
      <c r="AB99" s="15">
        <v>1630</v>
      </c>
    </row>
  </sheetData>
  <mergeCells count="1">
    <mergeCell ref="B3:C3"/>
  </mergeCells>
  <pageMargins left="0.7" right="0.7" top="0.78740157499999996" bottom="0.78740157499999996" header="0.3" footer="0.3"/>
  <pageSetup paperSize="9" orientation="portrait"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99"/>
  <sheetViews>
    <sheetView zoomScale="70" zoomScaleNormal="70" workbookViewId="0"/>
  </sheetViews>
  <sheetFormatPr baseColWidth="10" defaultColWidth="10.81640625" defaultRowHeight="14" x14ac:dyDescent="0.3"/>
  <cols>
    <col min="1" max="1" width="10.81640625" style="2"/>
    <col min="2" max="2" width="14" style="2" customWidth="1"/>
    <col min="3" max="4" width="10.81640625" style="2"/>
    <col min="5" max="5" width="11.1796875" style="2" bestFit="1" customWidth="1"/>
    <col min="6" max="6" width="14" style="2" bestFit="1" customWidth="1"/>
    <col min="7" max="16384" width="10.81640625" style="2"/>
  </cols>
  <sheetData>
    <row r="1" spans="1:28" ht="20" x14ac:dyDescent="0.4">
      <c r="B1" s="27" t="s">
        <v>57</v>
      </c>
    </row>
    <row r="2" spans="1:28" ht="20.5" x14ac:dyDescent="0.5">
      <c r="B2" s="17" t="s">
        <v>68</v>
      </c>
      <c r="C2" s="18">
        <v>45</v>
      </c>
      <c r="D2" s="19" t="s">
        <v>1</v>
      </c>
      <c r="E2" s="20" t="s">
        <v>69</v>
      </c>
      <c r="F2" s="18">
        <v>35</v>
      </c>
      <c r="G2" s="19" t="s">
        <v>1</v>
      </c>
      <c r="H2" s="20" t="s">
        <v>70</v>
      </c>
      <c r="I2" s="19" t="s">
        <v>1</v>
      </c>
      <c r="J2" s="21"/>
      <c r="K2" s="21"/>
      <c r="L2" s="22"/>
      <c r="M2" s="22"/>
      <c r="N2" s="22"/>
      <c r="O2" s="22"/>
      <c r="P2" s="22"/>
    </row>
    <row r="3" spans="1:28" x14ac:dyDescent="0.3">
      <c r="B3" s="106" t="s">
        <v>24</v>
      </c>
      <c r="C3" s="98"/>
      <c r="D3" s="98">
        <v>300</v>
      </c>
      <c r="E3" s="98">
        <v>300</v>
      </c>
      <c r="F3" s="98">
        <v>300</v>
      </c>
      <c r="G3" s="98">
        <v>300</v>
      </c>
      <c r="H3" s="98">
        <v>300</v>
      </c>
      <c r="I3" s="98">
        <v>400</v>
      </c>
      <c r="J3" s="98">
        <v>400</v>
      </c>
      <c r="K3" s="98">
        <v>400</v>
      </c>
      <c r="L3" s="98">
        <v>400</v>
      </c>
      <c r="M3" s="98">
        <v>400</v>
      </c>
      <c r="N3" s="98">
        <v>500</v>
      </c>
      <c r="O3" s="98">
        <v>500</v>
      </c>
      <c r="P3" s="98">
        <v>500</v>
      </c>
      <c r="Q3" s="98">
        <v>500</v>
      </c>
      <c r="R3" s="98">
        <v>500</v>
      </c>
      <c r="S3" s="98">
        <v>600</v>
      </c>
      <c r="T3" s="98">
        <v>600</v>
      </c>
      <c r="U3" s="98">
        <v>600</v>
      </c>
      <c r="V3" s="98">
        <v>600</v>
      </c>
      <c r="W3" s="98">
        <v>600</v>
      </c>
      <c r="X3" s="98">
        <v>900</v>
      </c>
      <c r="Y3" s="98">
        <v>900</v>
      </c>
      <c r="Z3" s="98">
        <v>900</v>
      </c>
      <c r="AA3" s="98">
        <v>900</v>
      </c>
      <c r="AB3" s="98">
        <v>900</v>
      </c>
    </row>
    <row r="4" spans="1:28" x14ac:dyDescent="0.3">
      <c r="B4" s="96" t="s">
        <v>25</v>
      </c>
      <c r="C4" s="14" t="s">
        <v>26</v>
      </c>
      <c r="D4" s="94" t="s">
        <v>65</v>
      </c>
      <c r="E4" s="94" t="s">
        <v>28</v>
      </c>
      <c r="F4" s="94" t="s">
        <v>29</v>
      </c>
      <c r="G4" s="94" t="s">
        <v>30</v>
      </c>
      <c r="H4" s="94" t="s">
        <v>31</v>
      </c>
      <c r="I4" s="94" t="s">
        <v>65</v>
      </c>
      <c r="J4" s="94" t="s">
        <v>28</v>
      </c>
      <c r="K4" s="94" t="s">
        <v>29</v>
      </c>
      <c r="L4" s="94" t="s">
        <v>30</v>
      </c>
      <c r="M4" s="94" t="s">
        <v>31</v>
      </c>
      <c r="N4" s="94" t="s">
        <v>65</v>
      </c>
      <c r="O4" s="94" t="s">
        <v>28</v>
      </c>
      <c r="P4" s="94" t="s">
        <v>29</v>
      </c>
      <c r="Q4" s="94" t="s">
        <v>30</v>
      </c>
      <c r="R4" s="94" t="s">
        <v>31</v>
      </c>
      <c r="S4" s="94" t="s">
        <v>65</v>
      </c>
      <c r="T4" s="94" t="s">
        <v>28</v>
      </c>
      <c r="U4" s="94" t="s">
        <v>29</v>
      </c>
      <c r="V4" s="94" t="s">
        <v>30</v>
      </c>
      <c r="W4" s="94" t="s">
        <v>31</v>
      </c>
      <c r="X4" s="94" t="s">
        <v>65</v>
      </c>
      <c r="Y4" s="94" t="s">
        <v>28</v>
      </c>
      <c r="Z4" s="94" t="s">
        <v>29</v>
      </c>
      <c r="AA4" s="94" t="s">
        <v>30</v>
      </c>
      <c r="AB4" s="94" t="s">
        <v>31</v>
      </c>
    </row>
    <row r="5" spans="1:28" x14ac:dyDescent="0.3">
      <c r="A5" s="99">
        <v>12</v>
      </c>
      <c r="B5" s="23">
        <v>400</v>
      </c>
      <c r="C5" s="24" t="s">
        <v>27</v>
      </c>
      <c r="D5" s="15">
        <v>63</v>
      </c>
      <c r="E5" s="15">
        <v>102</v>
      </c>
      <c r="F5" s="15">
        <v>144</v>
      </c>
      <c r="G5" s="15">
        <v>178</v>
      </c>
      <c r="H5" s="15">
        <v>249</v>
      </c>
      <c r="I5" s="15">
        <v>82</v>
      </c>
      <c r="J5" s="15">
        <v>132</v>
      </c>
      <c r="K5" s="15">
        <v>180</v>
      </c>
      <c r="L5" s="15">
        <v>225</v>
      </c>
      <c r="M5" s="15">
        <v>312</v>
      </c>
      <c r="N5" s="15">
        <v>101</v>
      </c>
      <c r="O5" s="15">
        <v>161</v>
      </c>
      <c r="P5" s="15">
        <v>215</v>
      </c>
      <c r="Q5" s="15">
        <v>270</v>
      </c>
      <c r="R5" s="15">
        <v>371</v>
      </c>
      <c r="S5" s="15">
        <v>120</v>
      </c>
      <c r="T5" s="15">
        <v>189</v>
      </c>
      <c r="U5" s="15">
        <v>247</v>
      </c>
      <c r="V5" s="15">
        <v>312</v>
      </c>
      <c r="W5" s="15">
        <v>427</v>
      </c>
      <c r="X5" s="15">
        <v>168</v>
      </c>
      <c r="Y5" s="15">
        <v>263</v>
      </c>
      <c r="Z5" s="15">
        <v>339</v>
      </c>
      <c r="AA5" s="15">
        <v>431</v>
      </c>
      <c r="AB5" s="15">
        <v>587</v>
      </c>
    </row>
    <row r="6" spans="1:28" x14ac:dyDescent="0.3">
      <c r="A6" s="2">
        <v>12</v>
      </c>
      <c r="B6" s="25">
        <v>500</v>
      </c>
      <c r="C6" s="24" t="s">
        <v>27</v>
      </c>
      <c r="D6" s="15">
        <v>79</v>
      </c>
      <c r="E6" s="15">
        <v>127</v>
      </c>
      <c r="F6" s="15">
        <v>179</v>
      </c>
      <c r="G6" s="15">
        <v>223</v>
      </c>
      <c r="H6" s="15">
        <v>311</v>
      </c>
      <c r="I6" s="15">
        <v>103</v>
      </c>
      <c r="J6" s="15">
        <v>165</v>
      </c>
      <c r="K6" s="15">
        <v>225</v>
      </c>
      <c r="L6" s="15">
        <v>282</v>
      </c>
      <c r="M6" s="15">
        <v>390</v>
      </c>
      <c r="N6" s="15">
        <v>127</v>
      </c>
      <c r="O6" s="15">
        <v>201</v>
      </c>
      <c r="P6" s="15">
        <v>268</v>
      </c>
      <c r="Q6" s="15">
        <v>337</v>
      </c>
      <c r="R6" s="15">
        <v>464</v>
      </c>
      <c r="S6" s="15">
        <v>150</v>
      </c>
      <c r="T6" s="15">
        <v>236</v>
      </c>
      <c r="U6" s="15">
        <v>308</v>
      </c>
      <c r="V6" s="15">
        <v>390</v>
      </c>
      <c r="W6" s="15">
        <v>534</v>
      </c>
      <c r="X6" s="15">
        <v>211</v>
      </c>
      <c r="Y6" s="15">
        <v>329</v>
      </c>
      <c r="Z6" s="15">
        <v>424</v>
      </c>
      <c r="AA6" s="15">
        <v>538</v>
      </c>
      <c r="AB6" s="15">
        <v>733</v>
      </c>
    </row>
    <row r="7" spans="1:28" x14ac:dyDescent="0.3">
      <c r="A7" s="2">
        <v>12</v>
      </c>
      <c r="B7" s="25">
        <v>600</v>
      </c>
      <c r="C7" s="24" t="s">
        <v>27</v>
      </c>
      <c r="D7" s="15">
        <v>95</v>
      </c>
      <c r="E7" s="15">
        <v>153</v>
      </c>
      <c r="F7" s="15">
        <v>215</v>
      </c>
      <c r="G7" s="15">
        <v>267</v>
      </c>
      <c r="H7" s="15">
        <v>374</v>
      </c>
      <c r="I7" s="15">
        <v>124</v>
      </c>
      <c r="J7" s="15">
        <v>199</v>
      </c>
      <c r="K7" s="15">
        <v>270</v>
      </c>
      <c r="L7" s="15">
        <v>338</v>
      </c>
      <c r="M7" s="15">
        <v>468</v>
      </c>
      <c r="N7" s="15">
        <v>152</v>
      </c>
      <c r="O7" s="15">
        <v>242</v>
      </c>
      <c r="P7" s="15">
        <v>322</v>
      </c>
      <c r="Q7" s="15">
        <v>405</v>
      </c>
      <c r="R7" s="15">
        <v>557</v>
      </c>
      <c r="S7" s="15">
        <v>180</v>
      </c>
      <c r="T7" s="15">
        <v>283</v>
      </c>
      <c r="U7" s="15">
        <v>370</v>
      </c>
      <c r="V7" s="15">
        <v>468</v>
      </c>
      <c r="W7" s="15">
        <v>640</v>
      </c>
      <c r="X7" s="15">
        <v>253</v>
      </c>
      <c r="Y7" s="15">
        <v>395</v>
      </c>
      <c r="Z7" s="15">
        <v>509</v>
      </c>
      <c r="AA7" s="15">
        <v>646</v>
      </c>
      <c r="AB7" s="15">
        <v>880</v>
      </c>
    </row>
    <row r="8" spans="1:28" x14ac:dyDescent="0.3">
      <c r="A8" s="2">
        <v>12</v>
      </c>
      <c r="B8" s="25">
        <v>700</v>
      </c>
      <c r="C8" s="24" t="s">
        <v>27</v>
      </c>
      <c r="D8" s="15">
        <v>111</v>
      </c>
      <c r="E8" s="15">
        <v>178</v>
      </c>
      <c r="F8" s="15">
        <v>251</v>
      </c>
      <c r="G8" s="15">
        <v>312</v>
      </c>
      <c r="H8" s="15">
        <v>436</v>
      </c>
      <c r="I8" s="15">
        <v>144</v>
      </c>
      <c r="J8" s="15">
        <v>232</v>
      </c>
      <c r="K8" s="15">
        <v>315</v>
      </c>
      <c r="L8" s="15">
        <v>394</v>
      </c>
      <c r="M8" s="15">
        <v>546</v>
      </c>
      <c r="N8" s="15">
        <v>177</v>
      </c>
      <c r="O8" s="15">
        <v>282</v>
      </c>
      <c r="P8" s="15">
        <v>375</v>
      </c>
      <c r="Q8" s="15">
        <v>472</v>
      </c>
      <c r="R8" s="15">
        <v>650</v>
      </c>
      <c r="S8" s="15">
        <v>210</v>
      </c>
      <c r="T8" s="15">
        <v>330</v>
      </c>
      <c r="U8" s="15">
        <v>432</v>
      </c>
      <c r="V8" s="15">
        <v>546</v>
      </c>
      <c r="W8" s="15">
        <v>747</v>
      </c>
      <c r="X8" s="15">
        <v>295</v>
      </c>
      <c r="Y8" s="15">
        <v>461</v>
      </c>
      <c r="Z8" s="15">
        <v>593</v>
      </c>
      <c r="AA8" s="15">
        <v>754</v>
      </c>
      <c r="AB8" s="15">
        <v>1027</v>
      </c>
    </row>
    <row r="9" spans="1:28" x14ac:dyDescent="0.3">
      <c r="A9" s="2">
        <v>12</v>
      </c>
      <c r="B9" s="25">
        <v>800</v>
      </c>
      <c r="C9" s="24" t="s">
        <v>27</v>
      </c>
      <c r="D9" s="15">
        <v>127</v>
      </c>
      <c r="E9" s="15">
        <v>204</v>
      </c>
      <c r="F9" s="15">
        <v>287</v>
      </c>
      <c r="G9" s="15">
        <v>356</v>
      </c>
      <c r="H9" s="15">
        <v>498</v>
      </c>
      <c r="I9" s="15">
        <v>165</v>
      </c>
      <c r="J9" s="15">
        <v>265</v>
      </c>
      <c r="K9" s="15">
        <v>360</v>
      </c>
      <c r="L9" s="15">
        <v>450</v>
      </c>
      <c r="M9" s="15">
        <v>624</v>
      </c>
      <c r="N9" s="15">
        <v>203</v>
      </c>
      <c r="O9" s="15">
        <v>322</v>
      </c>
      <c r="P9" s="15">
        <v>429</v>
      </c>
      <c r="Q9" s="15">
        <v>539</v>
      </c>
      <c r="R9" s="15">
        <v>742</v>
      </c>
      <c r="S9" s="15">
        <v>239</v>
      </c>
      <c r="T9" s="15">
        <v>377</v>
      </c>
      <c r="U9" s="15">
        <v>493</v>
      </c>
      <c r="V9" s="15">
        <v>624</v>
      </c>
      <c r="W9" s="15">
        <v>854</v>
      </c>
      <c r="X9" s="15">
        <v>337</v>
      </c>
      <c r="Y9" s="15">
        <v>527</v>
      </c>
      <c r="Z9" s="15">
        <v>678</v>
      </c>
      <c r="AA9" s="15">
        <v>862</v>
      </c>
      <c r="AB9" s="15">
        <v>1173</v>
      </c>
    </row>
    <row r="10" spans="1:28" x14ac:dyDescent="0.3">
      <c r="A10" s="2">
        <v>12</v>
      </c>
      <c r="B10" s="25">
        <v>900</v>
      </c>
      <c r="C10" s="24" t="s">
        <v>27</v>
      </c>
      <c r="D10" s="15">
        <v>142</v>
      </c>
      <c r="E10" s="15">
        <v>229</v>
      </c>
      <c r="F10" s="15">
        <v>323</v>
      </c>
      <c r="G10" s="15">
        <v>401</v>
      </c>
      <c r="H10" s="15">
        <v>560</v>
      </c>
      <c r="I10" s="15">
        <v>186</v>
      </c>
      <c r="J10" s="15">
        <v>298</v>
      </c>
      <c r="K10" s="15">
        <v>405</v>
      </c>
      <c r="L10" s="15">
        <v>507</v>
      </c>
      <c r="M10" s="15">
        <v>702</v>
      </c>
      <c r="N10" s="15">
        <v>228</v>
      </c>
      <c r="O10" s="15">
        <v>363</v>
      </c>
      <c r="P10" s="15">
        <v>483</v>
      </c>
      <c r="Q10" s="15">
        <v>607</v>
      </c>
      <c r="R10" s="15">
        <v>835</v>
      </c>
      <c r="S10" s="15">
        <v>269</v>
      </c>
      <c r="T10" s="15">
        <v>424</v>
      </c>
      <c r="U10" s="15">
        <v>555</v>
      </c>
      <c r="V10" s="15">
        <v>702</v>
      </c>
      <c r="W10" s="15">
        <v>960</v>
      </c>
      <c r="X10" s="15">
        <v>379</v>
      </c>
      <c r="Y10" s="15">
        <v>593</v>
      </c>
      <c r="Z10" s="15">
        <v>763</v>
      </c>
      <c r="AA10" s="15">
        <v>969</v>
      </c>
      <c r="AB10" s="15">
        <v>1320</v>
      </c>
    </row>
    <row r="11" spans="1:28" x14ac:dyDescent="0.3">
      <c r="A11" s="2">
        <v>12</v>
      </c>
      <c r="B11" s="25">
        <v>1000</v>
      </c>
      <c r="C11" s="24" t="s">
        <v>27</v>
      </c>
      <c r="D11" s="15">
        <v>158</v>
      </c>
      <c r="E11" s="15">
        <v>255</v>
      </c>
      <c r="F11" s="15">
        <v>359</v>
      </c>
      <c r="G11" s="15">
        <v>445</v>
      </c>
      <c r="H11" s="15">
        <v>623</v>
      </c>
      <c r="I11" s="15">
        <v>206</v>
      </c>
      <c r="J11" s="15">
        <v>331</v>
      </c>
      <c r="K11" s="15">
        <v>450</v>
      </c>
      <c r="L11" s="15">
        <v>563</v>
      </c>
      <c r="M11" s="15">
        <v>780</v>
      </c>
      <c r="N11" s="15">
        <v>253</v>
      </c>
      <c r="O11" s="15">
        <v>403</v>
      </c>
      <c r="P11" s="15">
        <v>536</v>
      </c>
      <c r="Q11" s="15">
        <v>674</v>
      </c>
      <c r="R11" s="15">
        <v>928</v>
      </c>
      <c r="S11" s="15">
        <v>299</v>
      </c>
      <c r="T11" s="15">
        <v>471</v>
      </c>
      <c r="U11" s="15">
        <v>617</v>
      </c>
      <c r="V11" s="15">
        <v>780</v>
      </c>
      <c r="W11" s="15">
        <v>1067</v>
      </c>
      <c r="X11" s="15">
        <v>421</v>
      </c>
      <c r="Y11" s="15">
        <v>658</v>
      </c>
      <c r="Z11" s="15">
        <v>848</v>
      </c>
      <c r="AA11" s="15">
        <v>1077</v>
      </c>
      <c r="AB11" s="15">
        <v>1467</v>
      </c>
    </row>
    <row r="12" spans="1:28" x14ac:dyDescent="0.3">
      <c r="A12" s="2">
        <v>12</v>
      </c>
      <c r="B12" s="25">
        <v>1100</v>
      </c>
      <c r="C12" s="24" t="s">
        <v>27</v>
      </c>
      <c r="D12" s="15">
        <v>174</v>
      </c>
      <c r="E12" s="15">
        <v>280</v>
      </c>
      <c r="F12" s="15">
        <v>395</v>
      </c>
      <c r="G12" s="15">
        <v>490</v>
      </c>
      <c r="H12" s="15">
        <v>685</v>
      </c>
      <c r="I12" s="15">
        <v>227</v>
      </c>
      <c r="J12" s="15">
        <v>364</v>
      </c>
      <c r="K12" s="15">
        <v>495</v>
      </c>
      <c r="L12" s="15">
        <v>619</v>
      </c>
      <c r="M12" s="15">
        <v>858</v>
      </c>
      <c r="N12" s="15">
        <v>279</v>
      </c>
      <c r="O12" s="15">
        <v>443</v>
      </c>
      <c r="P12" s="15">
        <v>590</v>
      </c>
      <c r="Q12" s="15">
        <v>742</v>
      </c>
      <c r="R12" s="15">
        <v>1021</v>
      </c>
      <c r="S12" s="15">
        <v>329</v>
      </c>
      <c r="T12" s="15">
        <v>518</v>
      </c>
      <c r="U12" s="15">
        <v>678</v>
      </c>
      <c r="V12" s="15">
        <v>858</v>
      </c>
      <c r="W12" s="15">
        <v>1174</v>
      </c>
      <c r="X12" s="15">
        <v>463</v>
      </c>
      <c r="Y12" s="15">
        <v>724</v>
      </c>
      <c r="Z12" s="15">
        <v>932</v>
      </c>
      <c r="AA12" s="15">
        <v>1185</v>
      </c>
      <c r="AB12" s="15">
        <v>1613</v>
      </c>
    </row>
    <row r="13" spans="1:28" x14ac:dyDescent="0.3">
      <c r="A13" s="2">
        <v>12</v>
      </c>
      <c r="B13" s="25">
        <v>1200</v>
      </c>
      <c r="C13" s="24" t="s">
        <v>27</v>
      </c>
      <c r="D13" s="15">
        <v>190</v>
      </c>
      <c r="E13" s="15">
        <v>306</v>
      </c>
      <c r="F13" s="15">
        <v>431</v>
      </c>
      <c r="G13" s="15">
        <v>535</v>
      </c>
      <c r="H13" s="15">
        <v>747</v>
      </c>
      <c r="I13" s="15">
        <v>247</v>
      </c>
      <c r="J13" s="15">
        <v>397</v>
      </c>
      <c r="K13" s="15">
        <v>540</v>
      </c>
      <c r="L13" s="15">
        <v>676</v>
      </c>
      <c r="M13" s="15">
        <v>936</v>
      </c>
      <c r="N13" s="15">
        <v>304</v>
      </c>
      <c r="O13" s="15">
        <v>483</v>
      </c>
      <c r="P13" s="15">
        <v>644</v>
      </c>
      <c r="Q13" s="15">
        <v>809</v>
      </c>
      <c r="R13" s="15">
        <v>1114</v>
      </c>
      <c r="S13" s="15">
        <v>359</v>
      </c>
      <c r="T13" s="15">
        <v>566</v>
      </c>
      <c r="U13" s="15">
        <v>740</v>
      </c>
      <c r="V13" s="15">
        <v>936</v>
      </c>
      <c r="W13" s="15">
        <v>1281</v>
      </c>
      <c r="X13" s="15">
        <v>505</v>
      </c>
      <c r="Y13" s="15">
        <v>790</v>
      </c>
      <c r="Z13" s="15">
        <v>1017</v>
      </c>
      <c r="AA13" s="15">
        <v>1292</v>
      </c>
      <c r="AB13" s="15">
        <v>1760</v>
      </c>
    </row>
    <row r="14" spans="1:28" x14ac:dyDescent="0.3">
      <c r="A14" s="2">
        <v>12</v>
      </c>
      <c r="B14" s="25">
        <v>1300</v>
      </c>
      <c r="C14" s="24" t="s">
        <v>27</v>
      </c>
      <c r="D14" s="15">
        <v>206</v>
      </c>
      <c r="E14" s="15">
        <v>331</v>
      </c>
      <c r="F14" s="15">
        <v>466</v>
      </c>
      <c r="G14" s="15">
        <v>579</v>
      </c>
      <c r="H14" s="15">
        <v>809</v>
      </c>
      <c r="I14" s="15">
        <v>268</v>
      </c>
      <c r="J14" s="15">
        <v>430</v>
      </c>
      <c r="K14" s="15">
        <v>586</v>
      </c>
      <c r="L14" s="15">
        <v>732</v>
      </c>
      <c r="M14" s="15">
        <v>1014</v>
      </c>
      <c r="N14" s="15">
        <v>329</v>
      </c>
      <c r="O14" s="15">
        <v>524</v>
      </c>
      <c r="P14" s="15">
        <v>697</v>
      </c>
      <c r="Q14" s="15">
        <v>877</v>
      </c>
      <c r="R14" s="15">
        <v>1206</v>
      </c>
      <c r="S14" s="15">
        <v>389</v>
      </c>
      <c r="T14" s="15">
        <v>613</v>
      </c>
      <c r="U14" s="15">
        <v>802</v>
      </c>
      <c r="V14" s="15">
        <v>1014</v>
      </c>
      <c r="W14" s="15">
        <v>1387</v>
      </c>
      <c r="X14" s="15">
        <v>548</v>
      </c>
      <c r="Y14" s="15">
        <v>856</v>
      </c>
      <c r="Z14" s="15">
        <v>1102</v>
      </c>
      <c r="AA14" s="15">
        <v>1400</v>
      </c>
      <c r="AB14" s="15">
        <v>1907</v>
      </c>
    </row>
    <row r="15" spans="1:28" x14ac:dyDescent="0.3">
      <c r="A15" s="2">
        <v>12</v>
      </c>
      <c r="B15" s="25">
        <v>1400</v>
      </c>
      <c r="C15" s="24" t="s">
        <v>27</v>
      </c>
      <c r="D15" s="15">
        <v>221</v>
      </c>
      <c r="E15" s="15">
        <v>357</v>
      </c>
      <c r="F15" s="15">
        <v>502</v>
      </c>
      <c r="G15" s="15">
        <v>624</v>
      </c>
      <c r="H15" s="15">
        <v>872</v>
      </c>
      <c r="I15" s="15">
        <v>289</v>
      </c>
      <c r="J15" s="15">
        <v>463</v>
      </c>
      <c r="K15" s="15">
        <v>631</v>
      </c>
      <c r="L15" s="15">
        <v>788</v>
      </c>
      <c r="M15" s="15">
        <v>1092</v>
      </c>
      <c r="N15" s="15">
        <v>354</v>
      </c>
      <c r="O15" s="15">
        <v>564</v>
      </c>
      <c r="P15" s="15">
        <v>751</v>
      </c>
      <c r="Q15" s="15">
        <v>944</v>
      </c>
      <c r="R15" s="15">
        <v>1299</v>
      </c>
      <c r="S15" s="15">
        <v>419</v>
      </c>
      <c r="T15" s="15">
        <v>660</v>
      </c>
      <c r="U15" s="15">
        <v>863</v>
      </c>
      <c r="V15" s="15">
        <v>1092</v>
      </c>
      <c r="W15" s="15">
        <v>1494</v>
      </c>
      <c r="X15" s="15">
        <v>590</v>
      </c>
      <c r="Y15" s="15">
        <v>922</v>
      </c>
      <c r="Z15" s="15">
        <v>1187</v>
      </c>
      <c r="AA15" s="15">
        <v>1508</v>
      </c>
      <c r="AB15" s="15">
        <v>2053</v>
      </c>
    </row>
    <row r="16" spans="1:28" x14ac:dyDescent="0.3">
      <c r="A16" s="2">
        <v>12</v>
      </c>
      <c r="B16" s="25">
        <v>1600</v>
      </c>
      <c r="C16" s="24" t="s">
        <v>27</v>
      </c>
      <c r="D16" s="15">
        <v>253</v>
      </c>
      <c r="E16" s="15">
        <v>408</v>
      </c>
      <c r="F16" s="15">
        <v>574</v>
      </c>
      <c r="G16" s="15">
        <v>713</v>
      </c>
      <c r="H16" s="15">
        <v>996</v>
      </c>
      <c r="I16" s="15">
        <v>330</v>
      </c>
      <c r="J16" s="15">
        <v>529</v>
      </c>
      <c r="K16" s="15">
        <v>721</v>
      </c>
      <c r="L16" s="15">
        <v>901</v>
      </c>
      <c r="M16" s="15">
        <v>1248</v>
      </c>
      <c r="N16" s="15">
        <v>405</v>
      </c>
      <c r="O16" s="15">
        <v>645</v>
      </c>
      <c r="P16" s="15">
        <v>858</v>
      </c>
      <c r="Q16" s="15">
        <v>1079</v>
      </c>
      <c r="R16" s="15">
        <v>1485</v>
      </c>
      <c r="S16" s="15">
        <v>479</v>
      </c>
      <c r="T16" s="15">
        <v>754</v>
      </c>
      <c r="U16" s="15">
        <v>987</v>
      </c>
      <c r="V16" s="15">
        <v>1248</v>
      </c>
      <c r="W16" s="15">
        <v>1707</v>
      </c>
      <c r="X16" s="15">
        <v>674</v>
      </c>
      <c r="Y16" s="15">
        <v>1054</v>
      </c>
      <c r="Z16" s="15">
        <v>1356</v>
      </c>
      <c r="AA16" s="15">
        <v>1723</v>
      </c>
      <c r="AB16" s="15">
        <v>2347</v>
      </c>
    </row>
    <row r="17" spans="1:28" x14ac:dyDescent="0.3">
      <c r="A17" s="2">
        <v>12</v>
      </c>
      <c r="B17" s="25">
        <v>1800</v>
      </c>
      <c r="C17" s="24" t="s">
        <v>27</v>
      </c>
      <c r="D17" s="15">
        <v>285</v>
      </c>
      <c r="E17" s="15">
        <v>459</v>
      </c>
      <c r="F17" s="15">
        <v>646</v>
      </c>
      <c r="G17" s="15">
        <v>802</v>
      </c>
      <c r="H17" s="15">
        <v>1121</v>
      </c>
      <c r="I17" s="15">
        <v>371</v>
      </c>
      <c r="J17" s="15">
        <v>596</v>
      </c>
      <c r="K17" s="15">
        <v>811</v>
      </c>
      <c r="L17" s="15">
        <v>1013</v>
      </c>
      <c r="M17" s="15">
        <v>1404</v>
      </c>
      <c r="N17" s="15">
        <v>456</v>
      </c>
      <c r="O17" s="15">
        <v>725</v>
      </c>
      <c r="P17" s="15">
        <v>965</v>
      </c>
      <c r="Q17" s="15">
        <v>1214</v>
      </c>
      <c r="R17" s="15">
        <v>1670</v>
      </c>
      <c r="S17" s="15">
        <v>539</v>
      </c>
      <c r="T17" s="15">
        <v>848</v>
      </c>
      <c r="U17" s="15">
        <v>1110</v>
      </c>
      <c r="V17" s="15">
        <v>1404</v>
      </c>
      <c r="W17" s="15">
        <v>1921</v>
      </c>
      <c r="X17" s="15">
        <v>758</v>
      </c>
      <c r="Y17" s="15">
        <v>1185</v>
      </c>
      <c r="Z17" s="15">
        <v>1526</v>
      </c>
      <c r="AA17" s="15">
        <v>1938</v>
      </c>
      <c r="AB17" s="15">
        <v>2640</v>
      </c>
    </row>
    <row r="18" spans="1:28" x14ac:dyDescent="0.3">
      <c r="A18" s="2">
        <v>12</v>
      </c>
      <c r="B18" s="25">
        <v>2000</v>
      </c>
      <c r="C18" s="24" t="s">
        <v>27</v>
      </c>
      <c r="D18" s="15">
        <v>316</v>
      </c>
      <c r="E18" s="15">
        <v>510</v>
      </c>
      <c r="F18" s="15">
        <v>718</v>
      </c>
      <c r="G18" s="15">
        <v>891</v>
      </c>
      <c r="H18" s="15">
        <v>1245</v>
      </c>
      <c r="I18" s="15">
        <v>412</v>
      </c>
      <c r="J18" s="15">
        <v>662</v>
      </c>
      <c r="K18" s="15">
        <v>901</v>
      </c>
      <c r="L18" s="15">
        <v>1126</v>
      </c>
      <c r="M18" s="15">
        <v>1560</v>
      </c>
      <c r="N18" s="15">
        <v>506</v>
      </c>
      <c r="O18" s="15">
        <v>806</v>
      </c>
      <c r="P18" s="15">
        <v>1073</v>
      </c>
      <c r="Q18" s="15">
        <v>1349</v>
      </c>
      <c r="R18" s="15">
        <v>1856</v>
      </c>
      <c r="S18" s="15">
        <v>599</v>
      </c>
      <c r="T18" s="15">
        <v>943</v>
      </c>
      <c r="U18" s="15">
        <v>1234</v>
      </c>
      <c r="V18" s="15">
        <v>1560</v>
      </c>
      <c r="W18" s="15">
        <v>2134</v>
      </c>
      <c r="X18" s="15">
        <v>842</v>
      </c>
      <c r="Y18" s="15">
        <v>1317</v>
      </c>
      <c r="Z18" s="15">
        <v>1695</v>
      </c>
      <c r="AA18" s="15">
        <v>2154</v>
      </c>
      <c r="AB18" s="15">
        <v>2934</v>
      </c>
    </row>
    <row r="19" spans="1:28" x14ac:dyDescent="0.3">
      <c r="A19" s="2">
        <v>12</v>
      </c>
      <c r="B19" s="25">
        <v>2300</v>
      </c>
      <c r="C19" s="24" t="s">
        <v>27</v>
      </c>
      <c r="D19" s="15">
        <v>364</v>
      </c>
      <c r="E19" s="15">
        <v>586</v>
      </c>
      <c r="F19" s="15">
        <v>825</v>
      </c>
      <c r="G19" s="15">
        <v>1024</v>
      </c>
      <c r="H19" s="15">
        <v>1432</v>
      </c>
      <c r="I19" s="15">
        <v>474</v>
      </c>
      <c r="J19" s="15">
        <v>761</v>
      </c>
      <c r="K19" s="15">
        <v>1036</v>
      </c>
      <c r="L19" s="15">
        <v>1295</v>
      </c>
      <c r="M19" s="15">
        <v>1794</v>
      </c>
      <c r="N19" s="15">
        <v>582</v>
      </c>
      <c r="O19" s="15">
        <v>927</v>
      </c>
      <c r="P19" s="15">
        <v>1234</v>
      </c>
      <c r="Q19" s="15">
        <v>1551</v>
      </c>
      <c r="R19" s="15">
        <v>2134</v>
      </c>
      <c r="S19" s="15">
        <v>688</v>
      </c>
      <c r="T19" s="15">
        <v>1084</v>
      </c>
      <c r="U19" s="15">
        <v>1419</v>
      </c>
      <c r="V19" s="15">
        <v>1794</v>
      </c>
      <c r="W19" s="15">
        <v>2454</v>
      </c>
      <c r="X19" s="15">
        <v>969</v>
      </c>
      <c r="Y19" s="15">
        <v>1514</v>
      </c>
      <c r="Z19" s="15">
        <v>1950</v>
      </c>
      <c r="AA19" s="15">
        <v>2477</v>
      </c>
      <c r="AB19" s="15">
        <v>3374</v>
      </c>
    </row>
    <row r="20" spans="1:28" x14ac:dyDescent="0.3">
      <c r="A20" s="2">
        <v>12</v>
      </c>
      <c r="B20" s="25">
        <v>2400</v>
      </c>
      <c r="C20" s="24" t="s">
        <v>27</v>
      </c>
      <c r="D20" s="15">
        <v>380</v>
      </c>
      <c r="E20" s="15">
        <v>611</v>
      </c>
      <c r="F20" s="15">
        <v>861</v>
      </c>
      <c r="G20" s="15">
        <v>1069</v>
      </c>
      <c r="H20" s="15">
        <v>1494</v>
      </c>
      <c r="I20" s="15">
        <v>495</v>
      </c>
      <c r="J20" s="15">
        <v>794</v>
      </c>
      <c r="K20" s="15">
        <v>1081</v>
      </c>
      <c r="L20" s="15">
        <v>1351</v>
      </c>
      <c r="M20" s="15">
        <v>1872</v>
      </c>
      <c r="N20" s="15">
        <v>608</v>
      </c>
      <c r="O20" s="15">
        <v>967</v>
      </c>
      <c r="P20" s="15">
        <v>1287</v>
      </c>
      <c r="Q20" s="15">
        <v>1618</v>
      </c>
      <c r="R20" s="15">
        <v>2227</v>
      </c>
      <c r="S20" s="15">
        <v>718</v>
      </c>
      <c r="T20" s="15">
        <v>1131</v>
      </c>
      <c r="U20" s="15">
        <v>1480</v>
      </c>
      <c r="V20" s="15">
        <v>1872</v>
      </c>
      <c r="W20" s="15">
        <v>2561</v>
      </c>
      <c r="X20" s="15">
        <v>1011</v>
      </c>
      <c r="Y20" s="15">
        <v>1580</v>
      </c>
      <c r="Z20" s="15">
        <v>2035</v>
      </c>
      <c r="AA20" s="15">
        <v>2585</v>
      </c>
      <c r="AB20" s="15">
        <v>3520</v>
      </c>
    </row>
    <row r="21" spans="1:28" x14ac:dyDescent="0.3">
      <c r="A21" s="2">
        <v>12</v>
      </c>
      <c r="B21" s="25">
        <v>2600</v>
      </c>
      <c r="C21" s="24" t="s">
        <v>27</v>
      </c>
      <c r="D21" s="15">
        <v>411</v>
      </c>
      <c r="E21" s="15">
        <v>662</v>
      </c>
      <c r="F21" s="15">
        <v>933</v>
      </c>
      <c r="G21" s="15">
        <v>1158</v>
      </c>
      <c r="H21" s="15">
        <v>1619</v>
      </c>
      <c r="I21" s="15">
        <v>536</v>
      </c>
      <c r="J21" s="15">
        <v>860</v>
      </c>
      <c r="K21" s="15">
        <v>1171</v>
      </c>
      <c r="L21" s="15">
        <v>1464</v>
      </c>
      <c r="M21" s="15">
        <v>2028</v>
      </c>
      <c r="N21" s="15">
        <v>658</v>
      </c>
      <c r="O21" s="15">
        <v>1048</v>
      </c>
      <c r="P21" s="15">
        <v>1395</v>
      </c>
      <c r="Q21" s="15">
        <v>1753</v>
      </c>
      <c r="R21" s="15">
        <v>2413</v>
      </c>
      <c r="S21" s="15">
        <v>778</v>
      </c>
      <c r="T21" s="15">
        <v>1225</v>
      </c>
      <c r="U21" s="15">
        <v>1604</v>
      </c>
      <c r="V21" s="15">
        <v>2028</v>
      </c>
      <c r="W21" s="15">
        <v>2775</v>
      </c>
      <c r="X21" s="15">
        <v>1095</v>
      </c>
      <c r="Y21" s="15">
        <v>1712</v>
      </c>
      <c r="Z21" s="15">
        <v>2204</v>
      </c>
      <c r="AA21" s="15">
        <v>2800</v>
      </c>
      <c r="AB21" s="15">
        <v>3814</v>
      </c>
    </row>
    <row r="22" spans="1:28" x14ac:dyDescent="0.3">
      <c r="A22" s="2">
        <v>12</v>
      </c>
      <c r="B22" s="26">
        <v>2800</v>
      </c>
      <c r="C22" s="24" t="s">
        <v>27</v>
      </c>
      <c r="D22" s="15">
        <v>443</v>
      </c>
      <c r="E22" s="15">
        <v>713</v>
      </c>
      <c r="F22" s="15">
        <v>1005</v>
      </c>
      <c r="G22" s="15">
        <v>1247</v>
      </c>
      <c r="H22" s="15">
        <v>1743</v>
      </c>
      <c r="I22" s="15">
        <v>577</v>
      </c>
      <c r="J22" s="15">
        <v>926</v>
      </c>
      <c r="K22" s="15">
        <v>1261</v>
      </c>
      <c r="L22" s="15">
        <v>1576</v>
      </c>
      <c r="M22" s="15">
        <v>2184</v>
      </c>
      <c r="N22" s="15">
        <v>709</v>
      </c>
      <c r="O22" s="15">
        <v>1128</v>
      </c>
      <c r="P22" s="15">
        <v>1502</v>
      </c>
      <c r="Q22" s="15">
        <v>1888</v>
      </c>
      <c r="R22" s="15">
        <v>2598</v>
      </c>
      <c r="S22" s="15">
        <v>838</v>
      </c>
      <c r="T22" s="15">
        <v>1320</v>
      </c>
      <c r="U22" s="15">
        <v>1727</v>
      </c>
      <c r="V22" s="15">
        <v>2184</v>
      </c>
      <c r="W22" s="15">
        <v>2988</v>
      </c>
      <c r="X22" s="15">
        <v>1179</v>
      </c>
      <c r="Y22" s="15">
        <v>1844</v>
      </c>
      <c r="Z22" s="15">
        <v>2374</v>
      </c>
      <c r="AA22" s="15">
        <v>3015</v>
      </c>
      <c r="AB22" s="15">
        <v>4107</v>
      </c>
    </row>
    <row r="23" spans="1:28" x14ac:dyDescent="0.3">
      <c r="A23" s="2">
        <v>12</v>
      </c>
      <c r="B23" s="26">
        <v>3000</v>
      </c>
      <c r="C23" s="24" t="s">
        <v>27</v>
      </c>
      <c r="D23" s="15">
        <v>475</v>
      </c>
      <c r="E23" s="15">
        <v>764</v>
      </c>
      <c r="F23" s="15">
        <v>1076</v>
      </c>
      <c r="G23" s="15">
        <v>1336</v>
      </c>
      <c r="H23" s="15">
        <v>1868</v>
      </c>
      <c r="I23" s="15">
        <v>618</v>
      </c>
      <c r="J23" s="15">
        <v>993</v>
      </c>
      <c r="K23" s="15">
        <v>1351</v>
      </c>
      <c r="L23" s="15">
        <v>1689</v>
      </c>
      <c r="M23" s="15">
        <v>2340</v>
      </c>
      <c r="N23" s="15">
        <v>760</v>
      </c>
      <c r="O23" s="15">
        <v>1209</v>
      </c>
      <c r="P23" s="15">
        <v>1609</v>
      </c>
      <c r="Q23" s="15">
        <v>2023</v>
      </c>
      <c r="R23" s="15">
        <v>2784</v>
      </c>
      <c r="S23" s="15">
        <v>898</v>
      </c>
      <c r="T23" s="15">
        <v>1414</v>
      </c>
      <c r="U23" s="15">
        <v>1850</v>
      </c>
      <c r="V23" s="15">
        <v>2340</v>
      </c>
      <c r="W23" s="15">
        <v>3201</v>
      </c>
      <c r="X23" s="15">
        <v>1263</v>
      </c>
      <c r="Y23" s="15">
        <v>1975</v>
      </c>
      <c r="Z23" s="15">
        <v>2543</v>
      </c>
      <c r="AA23" s="15">
        <v>3231</v>
      </c>
      <c r="AB23" s="15">
        <v>4400</v>
      </c>
    </row>
    <row r="24" spans="1:28" x14ac:dyDescent="0.3">
      <c r="A24" s="99">
        <v>18</v>
      </c>
      <c r="B24" s="23">
        <v>400</v>
      </c>
      <c r="C24" s="24" t="s">
        <v>27</v>
      </c>
      <c r="D24" s="15">
        <v>45</v>
      </c>
      <c r="E24" s="15">
        <v>74</v>
      </c>
      <c r="F24" s="15">
        <v>104</v>
      </c>
      <c r="G24" s="15">
        <v>129</v>
      </c>
      <c r="H24" s="15">
        <v>180</v>
      </c>
      <c r="I24" s="15">
        <v>59</v>
      </c>
      <c r="J24" s="15">
        <v>96</v>
      </c>
      <c r="K24" s="15">
        <v>131</v>
      </c>
      <c r="L24" s="15">
        <v>162</v>
      </c>
      <c r="M24" s="15">
        <v>225</v>
      </c>
      <c r="N24" s="15">
        <v>73</v>
      </c>
      <c r="O24" s="15">
        <v>117</v>
      </c>
      <c r="P24" s="15">
        <v>155</v>
      </c>
      <c r="Q24" s="15">
        <v>194</v>
      </c>
      <c r="R24" s="15">
        <v>266</v>
      </c>
      <c r="S24" s="15">
        <v>87</v>
      </c>
      <c r="T24" s="15">
        <v>136</v>
      </c>
      <c r="U24" s="15">
        <v>178</v>
      </c>
      <c r="V24" s="15">
        <v>224</v>
      </c>
      <c r="W24" s="15">
        <v>306</v>
      </c>
      <c r="X24" s="15">
        <v>122</v>
      </c>
      <c r="Y24" s="15">
        <v>190</v>
      </c>
      <c r="Z24" s="15">
        <v>243</v>
      </c>
      <c r="AA24" s="15">
        <v>308</v>
      </c>
      <c r="AB24" s="15">
        <v>419</v>
      </c>
    </row>
    <row r="25" spans="1:28" x14ac:dyDescent="0.3">
      <c r="A25" s="2">
        <v>18</v>
      </c>
      <c r="B25" s="25">
        <v>500</v>
      </c>
      <c r="C25" s="24" t="s">
        <v>27</v>
      </c>
      <c r="D25" s="15">
        <v>57</v>
      </c>
      <c r="E25" s="15">
        <v>92</v>
      </c>
      <c r="F25" s="15">
        <v>131</v>
      </c>
      <c r="G25" s="15">
        <v>161</v>
      </c>
      <c r="H25" s="15">
        <v>225</v>
      </c>
      <c r="I25" s="15">
        <v>74</v>
      </c>
      <c r="J25" s="15">
        <v>120</v>
      </c>
      <c r="K25" s="15">
        <v>163</v>
      </c>
      <c r="L25" s="15">
        <v>203</v>
      </c>
      <c r="M25" s="15">
        <v>281</v>
      </c>
      <c r="N25" s="15">
        <v>92</v>
      </c>
      <c r="O25" s="15">
        <v>146</v>
      </c>
      <c r="P25" s="15">
        <v>194</v>
      </c>
      <c r="Q25" s="15">
        <v>243</v>
      </c>
      <c r="R25" s="15">
        <v>333</v>
      </c>
      <c r="S25" s="15">
        <v>109</v>
      </c>
      <c r="T25" s="15">
        <v>170</v>
      </c>
      <c r="U25" s="15">
        <v>222</v>
      </c>
      <c r="V25" s="15">
        <v>280</v>
      </c>
      <c r="W25" s="15">
        <v>382</v>
      </c>
      <c r="X25" s="15">
        <v>153</v>
      </c>
      <c r="Y25" s="15">
        <v>237</v>
      </c>
      <c r="Z25" s="15">
        <v>304</v>
      </c>
      <c r="AA25" s="15">
        <v>385</v>
      </c>
      <c r="AB25" s="15">
        <v>523</v>
      </c>
    </row>
    <row r="26" spans="1:28" x14ac:dyDescent="0.3">
      <c r="A26" s="2">
        <v>18</v>
      </c>
      <c r="B26" s="25">
        <v>600</v>
      </c>
      <c r="C26" s="24" t="s">
        <v>27</v>
      </c>
      <c r="D26" s="15">
        <v>68</v>
      </c>
      <c r="E26" s="15">
        <v>111</v>
      </c>
      <c r="F26" s="15">
        <v>157</v>
      </c>
      <c r="G26" s="15">
        <v>193</v>
      </c>
      <c r="H26" s="15">
        <v>270</v>
      </c>
      <c r="I26" s="15">
        <v>89</v>
      </c>
      <c r="J26" s="15">
        <v>144</v>
      </c>
      <c r="K26" s="15">
        <v>196</v>
      </c>
      <c r="L26" s="15">
        <v>244</v>
      </c>
      <c r="M26" s="15">
        <v>337</v>
      </c>
      <c r="N26" s="15">
        <v>110</v>
      </c>
      <c r="O26" s="15">
        <v>175</v>
      </c>
      <c r="P26" s="15">
        <v>233</v>
      </c>
      <c r="Q26" s="15">
        <v>291</v>
      </c>
      <c r="R26" s="15">
        <v>400</v>
      </c>
      <c r="S26" s="15">
        <v>130</v>
      </c>
      <c r="T26" s="15">
        <v>204</v>
      </c>
      <c r="U26" s="15">
        <v>267</v>
      </c>
      <c r="V26" s="15">
        <v>336</v>
      </c>
      <c r="W26" s="15">
        <v>458</v>
      </c>
      <c r="X26" s="15">
        <v>183</v>
      </c>
      <c r="Y26" s="15">
        <v>285</v>
      </c>
      <c r="Z26" s="15">
        <v>365</v>
      </c>
      <c r="AA26" s="15">
        <v>462</v>
      </c>
      <c r="AB26" s="15">
        <v>628</v>
      </c>
    </row>
    <row r="27" spans="1:28" x14ac:dyDescent="0.3">
      <c r="A27" s="2">
        <v>18</v>
      </c>
      <c r="B27" s="25">
        <v>700</v>
      </c>
      <c r="C27" s="24" t="s">
        <v>27</v>
      </c>
      <c r="D27" s="15">
        <v>79</v>
      </c>
      <c r="E27" s="15">
        <v>129</v>
      </c>
      <c r="F27" s="15">
        <v>183</v>
      </c>
      <c r="G27" s="15">
        <v>225</v>
      </c>
      <c r="H27" s="15">
        <v>315</v>
      </c>
      <c r="I27" s="15">
        <v>104</v>
      </c>
      <c r="J27" s="15">
        <v>168</v>
      </c>
      <c r="K27" s="15">
        <v>229</v>
      </c>
      <c r="L27" s="15">
        <v>284</v>
      </c>
      <c r="M27" s="15">
        <v>393</v>
      </c>
      <c r="N27" s="15">
        <v>128</v>
      </c>
      <c r="O27" s="15">
        <v>204</v>
      </c>
      <c r="P27" s="15">
        <v>271</v>
      </c>
      <c r="Q27" s="15">
        <v>340</v>
      </c>
      <c r="R27" s="15">
        <v>466</v>
      </c>
      <c r="S27" s="15">
        <v>152</v>
      </c>
      <c r="T27" s="15">
        <v>238</v>
      </c>
      <c r="U27" s="15">
        <v>311</v>
      </c>
      <c r="V27" s="15">
        <v>392</v>
      </c>
      <c r="W27" s="15">
        <v>535</v>
      </c>
      <c r="X27" s="15">
        <v>214</v>
      </c>
      <c r="Y27" s="15">
        <v>332</v>
      </c>
      <c r="Z27" s="15">
        <v>426</v>
      </c>
      <c r="AA27" s="15">
        <v>539</v>
      </c>
      <c r="AB27" s="15">
        <v>733</v>
      </c>
    </row>
    <row r="28" spans="1:28" x14ac:dyDescent="0.3">
      <c r="A28" s="2">
        <v>18</v>
      </c>
      <c r="B28" s="25">
        <v>800</v>
      </c>
      <c r="C28" s="24" t="s">
        <v>27</v>
      </c>
      <c r="D28" s="15">
        <v>91</v>
      </c>
      <c r="E28" s="15">
        <v>148</v>
      </c>
      <c r="F28" s="15">
        <v>209</v>
      </c>
      <c r="G28" s="15">
        <v>258</v>
      </c>
      <c r="H28" s="15">
        <v>360</v>
      </c>
      <c r="I28" s="15">
        <v>119</v>
      </c>
      <c r="J28" s="15">
        <v>192</v>
      </c>
      <c r="K28" s="15">
        <v>261</v>
      </c>
      <c r="L28" s="15">
        <v>325</v>
      </c>
      <c r="M28" s="15">
        <v>449</v>
      </c>
      <c r="N28" s="15">
        <v>146</v>
      </c>
      <c r="O28" s="15">
        <v>233</v>
      </c>
      <c r="P28" s="15">
        <v>310</v>
      </c>
      <c r="Q28" s="15">
        <v>388</v>
      </c>
      <c r="R28" s="15">
        <v>533</v>
      </c>
      <c r="S28" s="15">
        <v>174</v>
      </c>
      <c r="T28" s="15">
        <v>272</v>
      </c>
      <c r="U28" s="15">
        <v>356</v>
      </c>
      <c r="V28" s="15">
        <v>448</v>
      </c>
      <c r="W28" s="15">
        <v>611</v>
      </c>
      <c r="X28" s="15">
        <v>244</v>
      </c>
      <c r="Y28" s="15">
        <v>380</v>
      </c>
      <c r="Z28" s="15">
        <v>487</v>
      </c>
      <c r="AA28" s="15">
        <v>615</v>
      </c>
      <c r="AB28" s="15">
        <v>837</v>
      </c>
    </row>
    <row r="29" spans="1:28" x14ac:dyDescent="0.3">
      <c r="A29" s="2">
        <v>18</v>
      </c>
      <c r="B29" s="25">
        <v>900</v>
      </c>
      <c r="C29" s="24" t="s">
        <v>27</v>
      </c>
      <c r="D29" s="15">
        <v>102</v>
      </c>
      <c r="E29" s="15">
        <v>166</v>
      </c>
      <c r="F29" s="15">
        <v>235</v>
      </c>
      <c r="G29" s="15">
        <v>290</v>
      </c>
      <c r="H29" s="15">
        <v>405</v>
      </c>
      <c r="I29" s="15">
        <v>134</v>
      </c>
      <c r="J29" s="15">
        <v>216</v>
      </c>
      <c r="K29" s="15">
        <v>294</v>
      </c>
      <c r="L29" s="15">
        <v>365</v>
      </c>
      <c r="M29" s="15">
        <v>505</v>
      </c>
      <c r="N29" s="15">
        <v>165</v>
      </c>
      <c r="O29" s="15">
        <v>262</v>
      </c>
      <c r="P29" s="15">
        <v>349</v>
      </c>
      <c r="Q29" s="15">
        <v>437</v>
      </c>
      <c r="R29" s="15">
        <v>599</v>
      </c>
      <c r="S29" s="15">
        <v>196</v>
      </c>
      <c r="T29" s="15">
        <v>306</v>
      </c>
      <c r="U29" s="15">
        <v>400</v>
      </c>
      <c r="V29" s="15">
        <v>504</v>
      </c>
      <c r="W29" s="15">
        <v>687</v>
      </c>
      <c r="X29" s="15">
        <v>275</v>
      </c>
      <c r="Y29" s="15">
        <v>427</v>
      </c>
      <c r="Z29" s="15">
        <v>547</v>
      </c>
      <c r="AA29" s="15">
        <v>692</v>
      </c>
      <c r="AB29" s="15">
        <v>942</v>
      </c>
    </row>
    <row r="30" spans="1:28" x14ac:dyDescent="0.3">
      <c r="A30" s="2">
        <v>18</v>
      </c>
      <c r="B30" s="25">
        <v>1000</v>
      </c>
      <c r="C30" s="24" t="s">
        <v>27</v>
      </c>
      <c r="D30" s="15">
        <v>113</v>
      </c>
      <c r="E30" s="15">
        <v>185</v>
      </c>
      <c r="F30" s="15">
        <v>261</v>
      </c>
      <c r="G30" s="15">
        <v>322</v>
      </c>
      <c r="H30" s="15">
        <v>449</v>
      </c>
      <c r="I30" s="15">
        <v>148</v>
      </c>
      <c r="J30" s="15">
        <v>240</v>
      </c>
      <c r="K30" s="15">
        <v>327</v>
      </c>
      <c r="L30" s="15">
        <v>406</v>
      </c>
      <c r="M30" s="15">
        <v>562</v>
      </c>
      <c r="N30" s="15">
        <v>183</v>
      </c>
      <c r="O30" s="15">
        <v>291</v>
      </c>
      <c r="P30" s="15">
        <v>388</v>
      </c>
      <c r="Q30" s="15">
        <v>485</v>
      </c>
      <c r="R30" s="15">
        <v>666</v>
      </c>
      <c r="S30" s="15">
        <v>217</v>
      </c>
      <c r="T30" s="15">
        <v>340</v>
      </c>
      <c r="U30" s="15">
        <v>444</v>
      </c>
      <c r="V30" s="15">
        <v>560</v>
      </c>
      <c r="W30" s="15">
        <v>764</v>
      </c>
      <c r="X30" s="15">
        <v>305</v>
      </c>
      <c r="Y30" s="15">
        <v>475</v>
      </c>
      <c r="Z30" s="15">
        <v>608</v>
      </c>
      <c r="AA30" s="15">
        <v>769</v>
      </c>
      <c r="AB30" s="15">
        <v>1047</v>
      </c>
    </row>
    <row r="31" spans="1:28" x14ac:dyDescent="0.3">
      <c r="A31" s="2">
        <v>18</v>
      </c>
      <c r="B31" s="25">
        <v>1100</v>
      </c>
      <c r="C31" s="24" t="s">
        <v>27</v>
      </c>
      <c r="D31" s="15">
        <v>125</v>
      </c>
      <c r="E31" s="15">
        <v>203</v>
      </c>
      <c r="F31" s="15">
        <v>287</v>
      </c>
      <c r="G31" s="15">
        <v>354</v>
      </c>
      <c r="H31" s="15">
        <v>494</v>
      </c>
      <c r="I31" s="15">
        <v>163</v>
      </c>
      <c r="J31" s="15">
        <v>263</v>
      </c>
      <c r="K31" s="15">
        <v>359</v>
      </c>
      <c r="L31" s="15">
        <v>447</v>
      </c>
      <c r="M31" s="15">
        <v>618</v>
      </c>
      <c r="N31" s="15">
        <v>201</v>
      </c>
      <c r="O31" s="15">
        <v>320</v>
      </c>
      <c r="P31" s="15">
        <v>427</v>
      </c>
      <c r="Q31" s="15">
        <v>534</v>
      </c>
      <c r="R31" s="15">
        <v>733</v>
      </c>
      <c r="S31" s="15">
        <v>239</v>
      </c>
      <c r="T31" s="15">
        <v>374</v>
      </c>
      <c r="U31" s="15">
        <v>489</v>
      </c>
      <c r="V31" s="15">
        <v>616</v>
      </c>
      <c r="W31" s="15">
        <v>840</v>
      </c>
      <c r="X31" s="15">
        <v>336</v>
      </c>
      <c r="Y31" s="15">
        <v>522</v>
      </c>
      <c r="Z31" s="15">
        <v>669</v>
      </c>
      <c r="AA31" s="15">
        <v>846</v>
      </c>
      <c r="AB31" s="15">
        <v>1152</v>
      </c>
    </row>
    <row r="32" spans="1:28" x14ac:dyDescent="0.3">
      <c r="A32" s="2">
        <v>18</v>
      </c>
      <c r="B32" s="25">
        <v>1200</v>
      </c>
      <c r="C32" s="24" t="s">
        <v>27</v>
      </c>
      <c r="D32" s="15">
        <v>136</v>
      </c>
      <c r="E32" s="15">
        <v>222</v>
      </c>
      <c r="F32" s="15">
        <v>313</v>
      </c>
      <c r="G32" s="15">
        <v>386</v>
      </c>
      <c r="H32" s="15">
        <v>539</v>
      </c>
      <c r="I32" s="15">
        <v>178</v>
      </c>
      <c r="J32" s="15">
        <v>287</v>
      </c>
      <c r="K32" s="15">
        <v>392</v>
      </c>
      <c r="L32" s="15">
        <v>487</v>
      </c>
      <c r="M32" s="15">
        <v>674</v>
      </c>
      <c r="N32" s="15">
        <v>220</v>
      </c>
      <c r="O32" s="15">
        <v>350</v>
      </c>
      <c r="P32" s="15">
        <v>465</v>
      </c>
      <c r="Q32" s="15">
        <v>582</v>
      </c>
      <c r="R32" s="15">
        <v>799</v>
      </c>
      <c r="S32" s="15">
        <v>261</v>
      </c>
      <c r="T32" s="15">
        <v>408</v>
      </c>
      <c r="U32" s="15">
        <v>533</v>
      </c>
      <c r="V32" s="15">
        <v>672</v>
      </c>
      <c r="W32" s="15">
        <v>917</v>
      </c>
      <c r="X32" s="15">
        <v>366</v>
      </c>
      <c r="Y32" s="15">
        <v>570</v>
      </c>
      <c r="Z32" s="15">
        <v>730</v>
      </c>
      <c r="AA32" s="15">
        <v>923</v>
      </c>
      <c r="AB32" s="15">
        <v>1256</v>
      </c>
    </row>
    <row r="33" spans="1:28" x14ac:dyDescent="0.3">
      <c r="A33" s="2">
        <v>18</v>
      </c>
      <c r="B33" s="25">
        <v>1300</v>
      </c>
      <c r="C33" s="24" t="s">
        <v>27</v>
      </c>
      <c r="D33" s="15">
        <v>147</v>
      </c>
      <c r="E33" s="15">
        <v>240</v>
      </c>
      <c r="F33" s="15">
        <v>340</v>
      </c>
      <c r="G33" s="15">
        <v>418</v>
      </c>
      <c r="H33" s="15">
        <v>584</v>
      </c>
      <c r="I33" s="15">
        <v>193</v>
      </c>
      <c r="J33" s="15">
        <v>311</v>
      </c>
      <c r="K33" s="15">
        <v>425</v>
      </c>
      <c r="L33" s="15">
        <v>528</v>
      </c>
      <c r="M33" s="15">
        <v>730</v>
      </c>
      <c r="N33" s="15">
        <v>238</v>
      </c>
      <c r="O33" s="15">
        <v>379</v>
      </c>
      <c r="P33" s="15">
        <v>504</v>
      </c>
      <c r="Q33" s="15">
        <v>631</v>
      </c>
      <c r="R33" s="15">
        <v>866</v>
      </c>
      <c r="S33" s="15">
        <v>282</v>
      </c>
      <c r="T33" s="15">
        <v>443</v>
      </c>
      <c r="U33" s="15">
        <v>578</v>
      </c>
      <c r="V33" s="15">
        <v>728</v>
      </c>
      <c r="W33" s="15">
        <v>993</v>
      </c>
      <c r="X33" s="15">
        <v>397</v>
      </c>
      <c r="Y33" s="15">
        <v>617</v>
      </c>
      <c r="Z33" s="15">
        <v>791</v>
      </c>
      <c r="AA33" s="15">
        <v>1000</v>
      </c>
      <c r="AB33" s="15">
        <v>1361</v>
      </c>
    </row>
    <row r="34" spans="1:28" x14ac:dyDescent="0.3">
      <c r="A34" s="2">
        <v>18</v>
      </c>
      <c r="B34" s="25">
        <v>1400</v>
      </c>
      <c r="C34" s="24" t="s">
        <v>27</v>
      </c>
      <c r="D34" s="15">
        <v>159</v>
      </c>
      <c r="E34" s="15">
        <v>258</v>
      </c>
      <c r="F34" s="15">
        <v>366</v>
      </c>
      <c r="G34" s="15">
        <v>451</v>
      </c>
      <c r="H34" s="15">
        <v>629</v>
      </c>
      <c r="I34" s="15">
        <v>208</v>
      </c>
      <c r="J34" s="15">
        <v>335</v>
      </c>
      <c r="K34" s="15">
        <v>457</v>
      </c>
      <c r="L34" s="15">
        <v>568</v>
      </c>
      <c r="M34" s="15">
        <v>786</v>
      </c>
      <c r="N34" s="15">
        <v>256</v>
      </c>
      <c r="O34" s="15">
        <v>408</v>
      </c>
      <c r="P34" s="15">
        <v>543</v>
      </c>
      <c r="Q34" s="15">
        <v>679</v>
      </c>
      <c r="R34" s="15">
        <v>933</v>
      </c>
      <c r="S34" s="15">
        <v>304</v>
      </c>
      <c r="T34" s="15">
        <v>477</v>
      </c>
      <c r="U34" s="15">
        <v>622</v>
      </c>
      <c r="V34" s="15">
        <v>784</v>
      </c>
      <c r="W34" s="15">
        <v>1069</v>
      </c>
      <c r="X34" s="15">
        <v>427</v>
      </c>
      <c r="Y34" s="15">
        <v>665</v>
      </c>
      <c r="Z34" s="15">
        <v>851</v>
      </c>
      <c r="AA34" s="15">
        <v>1077</v>
      </c>
      <c r="AB34" s="15">
        <v>1466</v>
      </c>
    </row>
    <row r="35" spans="1:28" x14ac:dyDescent="0.3">
      <c r="A35" s="2">
        <v>18</v>
      </c>
      <c r="B35" s="25">
        <v>1600</v>
      </c>
      <c r="C35" s="24" t="s">
        <v>27</v>
      </c>
      <c r="D35" s="15">
        <v>181</v>
      </c>
      <c r="E35" s="15">
        <v>295</v>
      </c>
      <c r="F35" s="15">
        <v>418</v>
      </c>
      <c r="G35" s="15">
        <v>515</v>
      </c>
      <c r="H35" s="15">
        <v>719</v>
      </c>
      <c r="I35" s="15">
        <v>237</v>
      </c>
      <c r="J35" s="15">
        <v>383</v>
      </c>
      <c r="K35" s="15">
        <v>523</v>
      </c>
      <c r="L35" s="15">
        <v>650</v>
      </c>
      <c r="M35" s="15">
        <v>898</v>
      </c>
      <c r="N35" s="15">
        <v>293</v>
      </c>
      <c r="O35" s="15">
        <v>466</v>
      </c>
      <c r="P35" s="15">
        <v>621</v>
      </c>
      <c r="Q35" s="15">
        <v>776</v>
      </c>
      <c r="R35" s="15">
        <v>1066</v>
      </c>
      <c r="S35" s="15">
        <v>348</v>
      </c>
      <c r="T35" s="15">
        <v>545</v>
      </c>
      <c r="U35" s="15">
        <v>711</v>
      </c>
      <c r="V35" s="15">
        <v>896</v>
      </c>
      <c r="W35" s="15">
        <v>1222</v>
      </c>
      <c r="X35" s="15">
        <v>488</v>
      </c>
      <c r="Y35" s="15">
        <v>760</v>
      </c>
      <c r="Z35" s="15">
        <v>973</v>
      </c>
      <c r="AA35" s="15">
        <v>1231</v>
      </c>
      <c r="AB35" s="15">
        <v>1675</v>
      </c>
    </row>
    <row r="36" spans="1:28" x14ac:dyDescent="0.3">
      <c r="A36" s="2">
        <v>18</v>
      </c>
      <c r="B36" s="25">
        <v>1800</v>
      </c>
      <c r="C36" s="24" t="s">
        <v>27</v>
      </c>
      <c r="D36" s="15">
        <v>204</v>
      </c>
      <c r="E36" s="15">
        <v>332</v>
      </c>
      <c r="F36" s="15">
        <v>470</v>
      </c>
      <c r="G36" s="15">
        <v>579</v>
      </c>
      <c r="H36" s="15">
        <v>809</v>
      </c>
      <c r="I36" s="15">
        <v>267</v>
      </c>
      <c r="J36" s="15">
        <v>431</v>
      </c>
      <c r="K36" s="15">
        <v>588</v>
      </c>
      <c r="L36" s="15">
        <v>731</v>
      </c>
      <c r="M36" s="15">
        <v>1011</v>
      </c>
      <c r="N36" s="15">
        <v>329</v>
      </c>
      <c r="O36" s="15">
        <v>524</v>
      </c>
      <c r="P36" s="15">
        <v>698</v>
      </c>
      <c r="Q36" s="15">
        <v>873</v>
      </c>
      <c r="R36" s="15">
        <v>1199</v>
      </c>
      <c r="S36" s="15">
        <v>391</v>
      </c>
      <c r="T36" s="15">
        <v>613</v>
      </c>
      <c r="U36" s="15">
        <v>800</v>
      </c>
      <c r="V36" s="15">
        <v>1008</v>
      </c>
      <c r="W36" s="15">
        <v>1375</v>
      </c>
      <c r="X36" s="15">
        <v>549</v>
      </c>
      <c r="Y36" s="15">
        <v>855</v>
      </c>
      <c r="Z36" s="15">
        <v>1095</v>
      </c>
      <c r="AA36" s="15">
        <v>1385</v>
      </c>
      <c r="AB36" s="15">
        <v>1884</v>
      </c>
    </row>
    <row r="37" spans="1:28" x14ac:dyDescent="0.3">
      <c r="A37" s="2">
        <v>18</v>
      </c>
      <c r="B37" s="25">
        <v>2000</v>
      </c>
      <c r="C37" s="24" t="s">
        <v>27</v>
      </c>
      <c r="D37" s="15">
        <v>227</v>
      </c>
      <c r="E37" s="15">
        <v>369</v>
      </c>
      <c r="F37" s="15">
        <v>522</v>
      </c>
      <c r="G37" s="15">
        <v>644</v>
      </c>
      <c r="H37" s="15">
        <v>899</v>
      </c>
      <c r="I37" s="15">
        <v>297</v>
      </c>
      <c r="J37" s="15">
        <v>479</v>
      </c>
      <c r="K37" s="15">
        <v>654</v>
      </c>
      <c r="L37" s="15">
        <v>812</v>
      </c>
      <c r="M37" s="15">
        <v>1123</v>
      </c>
      <c r="N37" s="15">
        <v>366</v>
      </c>
      <c r="O37" s="15">
        <v>583</v>
      </c>
      <c r="P37" s="15">
        <v>776</v>
      </c>
      <c r="Q37" s="15">
        <v>970</v>
      </c>
      <c r="R37" s="15">
        <v>1332</v>
      </c>
      <c r="S37" s="15">
        <v>435</v>
      </c>
      <c r="T37" s="15">
        <v>681</v>
      </c>
      <c r="U37" s="15">
        <v>889</v>
      </c>
      <c r="V37" s="15">
        <v>1120</v>
      </c>
      <c r="W37" s="15">
        <v>1528</v>
      </c>
      <c r="X37" s="15">
        <v>610</v>
      </c>
      <c r="Y37" s="15">
        <v>950</v>
      </c>
      <c r="Z37" s="15">
        <v>1216</v>
      </c>
      <c r="AA37" s="15">
        <v>1539</v>
      </c>
      <c r="AB37" s="15">
        <v>2094</v>
      </c>
    </row>
    <row r="38" spans="1:28" x14ac:dyDescent="0.3">
      <c r="A38" s="2">
        <v>18</v>
      </c>
      <c r="B38" s="25">
        <v>2300</v>
      </c>
      <c r="C38" s="24" t="s">
        <v>27</v>
      </c>
      <c r="D38" s="15">
        <v>261</v>
      </c>
      <c r="E38" s="15">
        <v>425</v>
      </c>
      <c r="F38" s="15">
        <v>601</v>
      </c>
      <c r="G38" s="15">
        <v>740</v>
      </c>
      <c r="H38" s="15">
        <v>1034</v>
      </c>
      <c r="I38" s="15">
        <v>341</v>
      </c>
      <c r="J38" s="15">
        <v>551</v>
      </c>
      <c r="K38" s="15">
        <v>752</v>
      </c>
      <c r="L38" s="15">
        <v>934</v>
      </c>
      <c r="M38" s="15">
        <v>1292</v>
      </c>
      <c r="N38" s="15">
        <v>421</v>
      </c>
      <c r="O38" s="15">
        <v>670</v>
      </c>
      <c r="P38" s="15">
        <v>892</v>
      </c>
      <c r="Q38" s="15">
        <v>1116</v>
      </c>
      <c r="R38" s="15">
        <v>1532</v>
      </c>
      <c r="S38" s="15">
        <v>500</v>
      </c>
      <c r="T38" s="15">
        <v>783</v>
      </c>
      <c r="U38" s="15">
        <v>1022</v>
      </c>
      <c r="V38" s="15">
        <v>1288</v>
      </c>
      <c r="W38" s="15">
        <v>1757</v>
      </c>
      <c r="X38" s="15">
        <v>702</v>
      </c>
      <c r="Y38" s="15">
        <v>1092</v>
      </c>
      <c r="Z38" s="15">
        <v>1399</v>
      </c>
      <c r="AA38" s="15">
        <v>1769</v>
      </c>
      <c r="AB38" s="15">
        <v>2408</v>
      </c>
    </row>
    <row r="39" spans="1:28" x14ac:dyDescent="0.3">
      <c r="A39" s="2">
        <v>18</v>
      </c>
      <c r="B39" s="25">
        <v>2400</v>
      </c>
      <c r="C39" s="24" t="s">
        <v>27</v>
      </c>
      <c r="D39" s="15">
        <v>272</v>
      </c>
      <c r="E39" s="15">
        <v>443</v>
      </c>
      <c r="F39" s="15">
        <v>627</v>
      </c>
      <c r="G39" s="15">
        <v>773</v>
      </c>
      <c r="H39" s="15">
        <v>1079</v>
      </c>
      <c r="I39" s="15">
        <v>356</v>
      </c>
      <c r="J39" s="15">
        <v>575</v>
      </c>
      <c r="K39" s="15">
        <v>784</v>
      </c>
      <c r="L39" s="15">
        <v>974</v>
      </c>
      <c r="M39" s="15">
        <v>1348</v>
      </c>
      <c r="N39" s="15">
        <v>439</v>
      </c>
      <c r="O39" s="15">
        <v>699</v>
      </c>
      <c r="P39" s="15">
        <v>931</v>
      </c>
      <c r="Q39" s="15">
        <v>1165</v>
      </c>
      <c r="R39" s="15">
        <v>1599</v>
      </c>
      <c r="S39" s="15">
        <v>521</v>
      </c>
      <c r="T39" s="15">
        <v>817</v>
      </c>
      <c r="U39" s="15">
        <v>1067</v>
      </c>
      <c r="V39" s="15">
        <v>1344</v>
      </c>
      <c r="W39" s="15">
        <v>1833</v>
      </c>
      <c r="X39" s="15">
        <v>732</v>
      </c>
      <c r="Y39" s="15">
        <v>1140</v>
      </c>
      <c r="Z39" s="15">
        <v>1460</v>
      </c>
      <c r="AA39" s="15">
        <v>1846</v>
      </c>
      <c r="AB39" s="15">
        <v>2512</v>
      </c>
    </row>
    <row r="40" spans="1:28" x14ac:dyDescent="0.3">
      <c r="A40" s="2">
        <v>18</v>
      </c>
      <c r="B40" s="25">
        <v>2600</v>
      </c>
      <c r="C40" s="24" t="s">
        <v>27</v>
      </c>
      <c r="D40" s="15">
        <v>295</v>
      </c>
      <c r="E40" s="15">
        <v>480</v>
      </c>
      <c r="F40" s="15">
        <v>679</v>
      </c>
      <c r="G40" s="15">
        <v>837</v>
      </c>
      <c r="H40" s="15">
        <v>1169</v>
      </c>
      <c r="I40" s="15">
        <v>386</v>
      </c>
      <c r="J40" s="15">
        <v>623</v>
      </c>
      <c r="K40" s="15">
        <v>850</v>
      </c>
      <c r="L40" s="15">
        <v>1056</v>
      </c>
      <c r="M40" s="15">
        <v>1460</v>
      </c>
      <c r="N40" s="15">
        <v>476</v>
      </c>
      <c r="O40" s="15">
        <v>758</v>
      </c>
      <c r="P40" s="15">
        <v>1008</v>
      </c>
      <c r="Q40" s="15">
        <v>1262</v>
      </c>
      <c r="R40" s="15">
        <v>1732</v>
      </c>
      <c r="S40" s="15">
        <v>565</v>
      </c>
      <c r="T40" s="15">
        <v>885</v>
      </c>
      <c r="U40" s="15">
        <v>1156</v>
      </c>
      <c r="V40" s="15">
        <v>1456</v>
      </c>
      <c r="W40" s="15">
        <v>1986</v>
      </c>
      <c r="X40" s="15">
        <v>793</v>
      </c>
      <c r="Y40" s="15">
        <v>1235</v>
      </c>
      <c r="Z40" s="15">
        <v>1581</v>
      </c>
      <c r="AA40" s="15">
        <v>2000</v>
      </c>
      <c r="AB40" s="15">
        <v>2722</v>
      </c>
    </row>
    <row r="41" spans="1:28" x14ac:dyDescent="0.3">
      <c r="A41" s="2">
        <v>18</v>
      </c>
      <c r="B41" s="26">
        <v>2800</v>
      </c>
      <c r="C41" s="24" t="s">
        <v>27</v>
      </c>
      <c r="D41" s="15">
        <v>318</v>
      </c>
      <c r="E41" s="15">
        <v>517</v>
      </c>
      <c r="F41" s="15">
        <v>731</v>
      </c>
      <c r="G41" s="15">
        <v>901</v>
      </c>
      <c r="H41" s="15">
        <v>1259</v>
      </c>
      <c r="I41" s="15">
        <v>416</v>
      </c>
      <c r="J41" s="15">
        <v>671</v>
      </c>
      <c r="K41" s="15">
        <v>915</v>
      </c>
      <c r="L41" s="15">
        <v>1137</v>
      </c>
      <c r="M41" s="15">
        <v>1572</v>
      </c>
      <c r="N41" s="15">
        <v>512</v>
      </c>
      <c r="O41" s="15">
        <v>816</v>
      </c>
      <c r="P41" s="15">
        <v>1086</v>
      </c>
      <c r="Q41" s="15">
        <v>1359</v>
      </c>
      <c r="R41" s="15">
        <v>1865</v>
      </c>
      <c r="S41" s="15">
        <v>608</v>
      </c>
      <c r="T41" s="15">
        <v>953</v>
      </c>
      <c r="U41" s="15">
        <v>1244</v>
      </c>
      <c r="V41" s="15">
        <v>1568</v>
      </c>
      <c r="W41" s="15">
        <v>2139</v>
      </c>
      <c r="X41" s="15">
        <v>855</v>
      </c>
      <c r="Y41" s="15">
        <v>1330</v>
      </c>
      <c r="Z41" s="15">
        <v>1703</v>
      </c>
      <c r="AA41" s="15">
        <v>2154</v>
      </c>
      <c r="AB41" s="15">
        <v>2931</v>
      </c>
    </row>
    <row r="42" spans="1:28" x14ac:dyDescent="0.3">
      <c r="A42" s="2">
        <v>18</v>
      </c>
      <c r="B42" s="26">
        <v>3000</v>
      </c>
      <c r="C42" s="24" t="s">
        <v>27</v>
      </c>
      <c r="D42" s="15">
        <v>340</v>
      </c>
      <c r="E42" s="15">
        <v>554</v>
      </c>
      <c r="F42" s="15">
        <v>784</v>
      </c>
      <c r="G42" s="15">
        <v>966</v>
      </c>
      <c r="H42" s="15">
        <v>1348</v>
      </c>
      <c r="I42" s="15">
        <v>445</v>
      </c>
      <c r="J42" s="15">
        <v>719</v>
      </c>
      <c r="K42" s="15">
        <v>980</v>
      </c>
      <c r="L42" s="15">
        <v>1218</v>
      </c>
      <c r="M42" s="15">
        <v>1685</v>
      </c>
      <c r="N42" s="15">
        <v>549</v>
      </c>
      <c r="O42" s="15">
        <v>874</v>
      </c>
      <c r="P42" s="15">
        <v>1163</v>
      </c>
      <c r="Q42" s="15">
        <v>1456</v>
      </c>
      <c r="R42" s="15">
        <v>1998</v>
      </c>
      <c r="S42" s="15">
        <v>652</v>
      </c>
      <c r="T42" s="15">
        <v>1021</v>
      </c>
      <c r="U42" s="15">
        <v>1333</v>
      </c>
      <c r="V42" s="15">
        <v>1680</v>
      </c>
      <c r="W42" s="15">
        <v>2291</v>
      </c>
      <c r="X42" s="15">
        <v>916</v>
      </c>
      <c r="Y42" s="15">
        <v>1425</v>
      </c>
      <c r="Z42" s="15">
        <v>1825</v>
      </c>
      <c r="AA42" s="15">
        <v>2308</v>
      </c>
      <c r="AB42" s="15">
        <v>3141</v>
      </c>
    </row>
    <row r="43" spans="1:28" x14ac:dyDescent="0.3">
      <c r="A43" s="99">
        <v>20</v>
      </c>
      <c r="B43" s="23">
        <v>400</v>
      </c>
      <c r="C43" s="24" t="s">
        <v>27</v>
      </c>
      <c r="D43" s="15">
        <v>40</v>
      </c>
      <c r="E43" s="15">
        <v>65</v>
      </c>
      <c r="F43" s="15">
        <v>92</v>
      </c>
      <c r="G43" s="15">
        <v>113</v>
      </c>
      <c r="H43" s="15">
        <v>158</v>
      </c>
      <c r="I43" s="15">
        <v>52</v>
      </c>
      <c r="J43" s="15">
        <v>84</v>
      </c>
      <c r="K43" s="15">
        <v>115</v>
      </c>
      <c r="L43" s="15">
        <v>143</v>
      </c>
      <c r="M43" s="15">
        <v>197</v>
      </c>
      <c r="N43" s="15">
        <v>64</v>
      </c>
      <c r="O43" s="15">
        <v>102</v>
      </c>
      <c r="P43" s="15">
        <v>136</v>
      </c>
      <c r="Q43" s="15">
        <v>170</v>
      </c>
      <c r="R43" s="15">
        <v>233</v>
      </c>
      <c r="S43" s="15">
        <v>76</v>
      </c>
      <c r="T43" s="15">
        <v>120</v>
      </c>
      <c r="U43" s="15">
        <v>156</v>
      </c>
      <c r="V43" s="15">
        <v>196</v>
      </c>
      <c r="W43" s="15">
        <v>267</v>
      </c>
      <c r="X43" s="15">
        <v>107</v>
      </c>
      <c r="Y43" s="15">
        <v>167</v>
      </c>
      <c r="Z43" s="15">
        <v>213</v>
      </c>
      <c r="AA43" s="15">
        <v>269</v>
      </c>
      <c r="AB43" s="15">
        <v>366</v>
      </c>
    </row>
    <row r="44" spans="1:28" x14ac:dyDescent="0.3">
      <c r="A44" s="2">
        <v>20</v>
      </c>
      <c r="B44" s="25">
        <v>500</v>
      </c>
      <c r="C44" s="24" t="s">
        <v>27</v>
      </c>
      <c r="D44" s="15">
        <v>50</v>
      </c>
      <c r="E44" s="15">
        <v>81</v>
      </c>
      <c r="F44" s="15">
        <v>115</v>
      </c>
      <c r="G44" s="15">
        <v>141</v>
      </c>
      <c r="H44" s="15">
        <v>197</v>
      </c>
      <c r="I44" s="15">
        <v>65</v>
      </c>
      <c r="J44" s="15">
        <v>105</v>
      </c>
      <c r="K44" s="15">
        <v>144</v>
      </c>
      <c r="L44" s="15">
        <v>178</v>
      </c>
      <c r="M44" s="15">
        <v>246</v>
      </c>
      <c r="N44" s="15">
        <v>80</v>
      </c>
      <c r="O44" s="15">
        <v>128</v>
      </c>
      <c r="P44" s="15">
        <v>170</v>
      </c>
      <c r="Q44" s="15">
        <v>213</v>
      </c>
      <c r="R44" s="15">
        <v>292</v>
      </c>
      <c r="S44" s="15">
        <v>96</v>
      </c>
      <c r="T44" s="15">
        <v>149</v>
      </c>
      <c r="U44" s="15">
        <v>195</v>
      </c>
      <c r="V44" s="15">
        <v>245</v>
      </c>
      <c r="W44" s="15">
        <v>334</v>
      </c>
      <c r="X44" s="15">
        <v>134</v>
      </c>
      <c r="Y44" s="15">
        <v>208</v>
      </c>
      <c r="Z44" s="15">
        <v>266</v>
      </c>
      <c r="AA44" s="15">
        <v>336</v>
      </c>
      <c r="AB44" s="15">
        <v>457</v>
      </c>
    </row>
    <row r="45" spans="1:28" x14ac:dyDescent="0.3">
      <c r="A45" s="2">
        <v>20</v>
      </c>
      <c r="B45" s="25">
        <v>600</v>
      </c>
      <c r="C45" s="24" t="s">
        <v>27</v>
      </c>
      <c r="D45" s="15">
        <v>60</v>
      </c>
      <c r="E45" s="15">
        <v>97</v>
      </c>
      <c r="F45" s="15">
        <v>138</v>
      </c>
      <c r="G45" s="15">
        <v>170</v>
      </c>
      <c r="H45" s="15">
        <v>237</v>
      </c>
      <c r="I45" s="15">
        <v>78</v>
      </c>
      <c r="J45" s="15">
        <v>126</v>
      </c>
      <c r="K45" s="15">
        <v>172</v>
      </c>
      <c r="L45" s="15">
        <v>214</v>
      </c>
      <c r="M45" s="15">
        <v>295</v>
      </c>
      <c r="N45" s="15">
        <v>96</v>
      </c>
      <c r="O45" s="15">
        <v>154</v>
      </c>
      <c r="P45" s="15">
        <v>204</v>
      </c>
      <c r="Q45" s="15">
        <v>255</v>
      </c>
      <c r="R45" s="15">
        <v>350</v>
      </c>
      <c r="S45" s="15">
        <v>115</v>
      </c>
      <c r="T45" s="15">
        <v>179</v>
      </c>
      <c r="U45" s="15">
        <v>234</v>
      </c>
      <c r="V45" s="15">
        <v>294</v>
      </c>
      <c r="W45" s="15">
        <v>401</v>
      </c>
      <c r="X45" s="15">
        <v>161</v>
      </c>
      <c r="Y45" s="15">
        <v>250</v>
      </c>
      <c r="Z45" s="15">
        <v>320</v>
      </c>
      <c r="AA45" s="15">
        <v>404</v>
      </c>
      <c r="AB45" s="15">
        <v>549</v>
      </c>
    </row>
    <row r="46" spans="1:28" x14ac:dyDescent="0.3">
      <c r="A46" s="2">
        <v>20</v>
      </c>
      <c r="B46" s="25">
        <v>700</v>
      </c>
      <c r="C46" s="24" t="s">
        <v>27</v>
      </c>
      <c r="D46" s="15">
        <v>69</v>
      </c>
      <c r="E46" s="15">
        <v>114</v>
      </c>
      <c r="F46" s="15">
        <v>161</v>
      </c>
      <c r="G46" s="15">
        <v>198</v>
      </c>
      <c r="H46" s="15">
        <v>276</v>
      </c>
      <c r="I46" s="15">
        <v>91</v>
      </c>
      <c r="J46" s="15">
        <v>147</v>
      </c>
      <c r="K46" s="15">
        <v>201</v>
      </c>
      <c r="L46" s="15">
        <v>249</v>
      </c>
      <c r="M46" s="15">
        <v>345</v>
      </c>
      <c r="N46" s="15">
        <v>113</v>
      </c>
      <c r="O46" s="15">
        <v>179</v>
      </c>
      <c r="P46" s="15">
        <v>238</v>
      </c>
      <c r="Q46" s="15">
        <v>298</v>
      </c>
      <c r="R46" s="15">
        <v>408</v>
      </c>
      <c r="S46" s="15">
        <v>134</v>
      </c>
      <c r="T46" s="15">
        <v>209</v>
      </c>
      <c r="U46" s="15">
        <v>273</v>
      </c>
      <c r="V46" s="15">
        <v>343</v>
      </c>
      <c r="W46" s="15">
        <v>468</v>
      </c>
      <c r="X46" s="15">
        <v>188</v>
      </c>
      <c r="Y46" s="15">
        <v>292</v>
      </c>
      <c r="Z46" s="15">
        <v>373</v>
      </c>
      <c r="AA46" s="15">
        <v>471</v>
      </c>
      <c r="AB46" s="15">
        <v>640</v>
      </c>
    </row>
    <row r="47" spans="1:28" x14ac:dyDescent="0.3">
      <c r="A47" s="2">
        <v>20</v>
      </c>
      <c r="B47" s="25">
        <v>800</v>
      </c>
      <c r="C47" s="24" t="s">
        <v>27</v>
      </c>
      <c r="D47" s="15">
        <v>79</v>
      </c>
      <c r="E47" s="15">
        <v>130</v>
      </c>
      <c r="F47" s="15">
        <v>184</v>
      </c>
      <c r="G47" s="15">
        <v>226</v>
      </c>
      <c r="H47" s="15">
        <v>316</v>
      </c>
      <c r="I47" s="15">
        <v>104</v>
      </c>
      <c r="J47" s="15">
        <v>168</v>
      </c>
      <c r="K47" s="15">
        <v>230</v>
      </c>
      <c r="L47" s="15">
        <v>285</v>
      </c>
      <c r="M47" s="15">
        <v>394</v>
      </c>
      <c r="N47" s="15">
        <v>129</v>
      </c>
      <c r="O47" s="15">
        <v>205</v>
      </c>
      <c r="P47" s="15">
        <v>273</v>
      </c>
      <c r="Q47" s="15">
        <v>340</v>
      </c>
      <c r="R47" s="15">
        <v>467</v>
      </c>
      <c r="S47" s="15">
        <v>153</v>
      </c>
      <c r="T47" s="15">
        <v>239</v>
      </c>
      <c r="U47" s="15">
        <v>312</v>
      </c>
      <c r="V47" s="15">
        <v>392</v>
      </c>
      <c r="W47" s="15">
        <v>535</v>
      </c>
      <c r="X47" s="15">
        <v>215</v>
      </c>
      <c r="Y47" s="15">
        <v>333</v>
      </c>
      <c r="Z47" s="15">
        <v>426</v>
      </c>
      <c r="AA47" s="15">
        <v>538</v>
      </c>
      <c r="AB47" s="15">
        <v>732</v>
      </c>
    </row>
    <row r="48" spans="1:28" x14ac:dyDescent="0.3">
      <c r="A48" s="2">
        <v>20</v>
      </c>
      <c r="B48" s="25">
        <v>900</v>
      </c>
      <c r="C48" s="24" t="s">
        <v>27</v>
      </c>
      <c r="D48" s="15">
        <v>89</v>
      </c>
      <c r="E48" s="15">
        <v>146</v>
      </c>
      <c r="F48" s="15">
        <v>207</v>
      </c>
      <c r="G48" s="15">
        <v>254</v>
      </c>
      <c r="H48" s="15">
        <v>355</v>
      </c>
      <c r="I48" s="15">
        <v>117</v>
      </c>
      <c r="J48" s="15">
        <v>189</v>
      </c>
      <c r="K48" s="15">
        <v>259</v>
      </c>
      <c r="L48" s="15">
        <v>321</v>
      </c>
      <c r="M48" s="15">
        <v>443</v>
      </c>
      <c r="N48" s="15">
        <v>145</v>
      </c>
      <c r="O48" s="15">
        <v>230</v>
      </c>
      <c r="P48" s="15">
        <v>307</v>
      </c>
      <c r="Q48" s="15">
        <v>383</v>
      </c>
      <c r="R48" s="15">
        <v>525</v>
      </c>
      <c r="S48" s="15">
        <v>172</v>
      </c>
      <c r="T48" s="15">
        <v>269</v>
      </c>
      <c r="U48" s="15">
        <v>351</v>
      </c>
      <c r="V48" s="15">
        <v>441</v>
      </c>
      <c r="W48" s="15">
        <v>601</v>
      </c>
      <c r="X48" s="15">
        <v>241</v>
      </c>
      <c r="Y48" s="15">
        <v>375</v>
      </c>
      <c r="Z48" s="15">
        <v>479</v>
      </c>
      <c r="AA48" s="15">
        <v>605</v>
      </c>
      <c r="AB48" s="15">
        <v>823</v>
      </c>
    </row>
    <row r="49" spans="1:28" x14ac:dyDescent="0.3">
      <c r="A49" s="2">
        <v>20</v>
      </c>
      <c r="B49" s="25">
        <v>1000</v>
      </c>
      <c r="C49" s="24" t="s">
        <v>27</v>
      </c>
      <c r="D49" s="15">
        <v>99</v>
      </c>
      <c r="E49" s="15">
        <v>162</v>
      </c>
      <c r="F49" s="15">
        <v>230</v>
      </c>
      <c r="G49" s="15">
        <v>283</v>
      </c>
      <c r="H49" s="15">
        <v>395</v>
      </c>
      <c r="I49" s="15">
        <v>130</v>
      </c>
      <c r="J49" s="15">
        <v>211</v>
      </c>
      <c r="K49" s="15">
        <v>287</v>
      </c>
      <c r="L49" s="15">
        <v>356</v>
      </c>
      <c r="M49" s="15">
        <v>492</v>
      </c>
      <c r="N49" s="15">
        <v>161</v>
      </c>
      <c r="O49" s="15">
        <v>256</v>
      </c>
      <c r="P49" s="15">
        <v>341</v>
      </c>
      <c r="Q49" s="15">
        <v>425</v>
      </c>
      <c r="R49" s="15">
        <v>583</v>
      </c>
      <c r="S49" s="15">
        <v>191</v>
      </c>
      <c r="T49" s="15">
        <v>299</v>
      </c>
      <c r="U49" s="15">
        <v>390</v>
      </c>
      <c r="V49" s="15">
        <v>491</v>
      </c>
      <c r="W49" s="15">
        <v>668</v>
      </c>
      <c r="X49" s="15">
        <v>268</v>
      </c>
      <c r="Y49" s="15">
        <v>417</v>
      </c>
      <c r="Z49" s="15">
        <v>533</v>
      </c>
      <c r="AA49" s="15">
        <v>673</v>
      </c>
      <c r="AB49" s="15">
        <v>915</v>
      </c>
    </row>
    <row r="50" spans="1:28" x14ac:dyDescent="0.3">
      <c r="A50" s="2">
        <v>20</v>
      </c>
      <c r="B50" s="25">
        <v>1100</v>
      </c>
      <c r="C50" s="24" t="s">
        <v>27</v>
      </c>
      <c r="D50" s="15">
        <v>109</v>
      </c>
      <c r="E50" s="15">
        <v>179</v>
      </c>
      <c r="F50" s="15">
        <v>253</v>
      </c>
      <c r="G50" s="15">
        <v>311</v>
      </c>
      <c r="H50" s="15">
        <v>434</v>
      </c>
      <c r="I50" s="15">
        <v>143</v>
      </c>
      <c r="J50" s="15">
        <v>232</v>
      </c>
      <c r="K50" s="15">
        <v>316</v>
      </c>
      <c r="L50" s="15">
        <v>392</v>
      </c>
      <c r="M50" s="15">
        <v>542</v>
      </c>
      <c r="N50" s="15">
        <v>177</v>
      </c>
      <c r="O50" s="15">
        <v>282</v>
      </c>
      <c r="P50" s="15">
        <v>375</v>
      </c>
      <c r="Q50" s="15">
        <v>468</v>
      </c>
      <c r="R50" s="15">
        <v>642</v>
      </c>
      <c r="S50" s="15">
        <v>210</v>
      </c>
      <c r="T50" s="15">
        <v>329</v>
      </c>
      <c r="U50" s="15">
        <v>429</v>
      </c>
      <c r="V50" s="15">
        <v>540</v>
      </c>
      <c r="W50" s="15">
        <v>735</v>
      </c>
      <c r="X50" s="15">
        <v>295</v>
      </c>
      <c r="Y50" s="15">
        <v>459</v>
      </c>
      <c r="Z50" s="15">
        <v>586</v>
      </c>
      <c r="AA50" s="15">
        <v>740</v>
      </c>
      <c r="AB50" s="15">
        <v>1006</v>
      </c>
    </row>
    <row r="51" spans="1:28" x14ac:dyDescent="0.3">
      <c r="A51" s="2">
        <v>20</v>
      </c>
      <c r="B51" s="25">
        <v>1200</v>
      </c>
      <c r="C51" s="24" t="s">
        <v>27</v>
      </c>
      <c r="D51" s="15">
        <v>119</v>
      </c>
      <c r="E51" s="15">
        <v>195</v>
      </c>
      <c r="F51" s="15">
        <v>276</v>
      </c>
      <c r="G51" s="15">
        <v>339</v>
      </c>
      <c r="H51" s="15">
        <v>474</v>
      </c>
      <c r="I51" s="15">
        <v>156</v>
      </c>
      <c r="J51" s="15">
        <v>253</v>
      </c>
      <c r="K51" s="15">
        <v>345</v>
      </c>
      <c r="L51" s="15">
        <v>428</v>
      </c>
      <c r="M51" s="15">
        <v>591</v>
      </c>
      <c r="N51" s="15">
        <v>193</v>
      </c>
      <c r="O51" s="15">
        <v>307</v>
      </c>
      <c r="P51" s="15">
        <v>409</v>
      </c>
      <c r="Q51" s="15">
        <v>511</v>
      </c>
      <c r="R51" s="15">
        <v>700</v>
      </c>
      <c r="S51" s="15">
        <v>229</v>
      </c>
      <c r="T51" s="15">
        <v>359</v>
      </c>
      <c r="U51" s="15">
        <v>468</v>
      </c>
      <c r="V51" s="15">
        <v>589</v>
      </c>
      <c r="W51" s="15">
        <v>802</v>
      </c>
      <c r="X51" s="15">
        <v>322</v>
      </c>
      <c r="Y51" s="15">
        <v>500</v>
      </c>
      <c r="Z51" s="15">
        <v>639</v>
      </c>
      <c r="AA51" s="15">
        <v>807</v>
      </c>
      <c r="AB51" s="15">
        <v>1098</v>
      </c>
    </row>
    <row r="52" spans="1:28" x14ac:dyDescent="0.3">
      <c r="A52" s="2">
        <v>20</v>
      </c>
      <c r="B52" s="25">
        <v>1300</v>
      </c>
      <c r="C52" s="24" t="s">
        <v>27</v>
      </c>
      <c r="D52" s="15">
        <v>129</v>
      </c>
      <c r="E52" s="15">
        <v>211</v>
      </c>
      <c r="F52" s="15">
        <v>299</v>
      </c>
      <c r="G52" s="15">
        <v>368</v>
      </c>
      <c r="H52" s="15">
        <v>513</v>
      </c>
      <c r="I52" s="15">
        <v>169</v>
      </c>
      <c r="J52" s="15">
        <v>274</v>
      </c>
      <c r="K52" s="15">
        <v>374</v>
      </c>
      <c r="L52" s="15">
        <v>463</v>
      </c>
      <c r="M52" s="15">
        <v>640</v>
      </c>
      <c r="N52" s="15">
        <v>209</v>
      </c>
      <c r="O52" s="15">
        <v>333</v>
      </c>
      <c r="P52" s="15">
        <v>443</v>
      </c>
      <c r="Q52" s="15">
        <v>553</v>
      </c>
      <c r="R52" s="15">
        <v>758</v>
      </c>
      <c r="S52" s="15">
        <v>248</v>
      </c>
      <c r="T52" s="15">
        <v>389</v>
      </c>
      <c r="U52" s="15">
        <v>507</v>
      </c>
      <c r="V52" s="15">
        <v>638</v>
      </c>
      <c r="W52" s="15">
        <v>869</v>
      </c>
      <c r="X52" s="15">
        <v>349</v>
      </c>
      <c r="Y52" s="15">
        <v>542</v>
      </c>
      <c r="Z52" s="15">
        <v>692</v>
      </c>
      <c r="AA52" s="15">
        <v>874</v>
      </c>
      <c r="AB52" s="15">
        <v>1189</v>
      </c>
    </row>
    <row r="53" spans="1:28" x14ac:dyDescent="0.3">
      <c r="A53" s="2">
        <v>20</v>
      </c>
      <c r="B53" s="25">
        <v>1400</v>
      </c>
      <c r="C53" s="24" t="s">
        <v>27</v>
      </c>
      <c r="D53" s="15">
        <v>139</v>
      </c>
      <c r="E53" s="15">
        <v>227</v>
      </c>
      <c r="F53" s="15">
        <v>322</v>
      </c>
      <c r="G53" s="15">
        <v>396</v>
      </c>
      <c r="H53" s="15">
        <v>552</v>
      </c>
      <c r="I53" s="15">
        <v>182</v>
      </c>
      <c r="J53" s="15">
        <v>295</v>
      </c>
      <c r="K53" s="15">
        <v>402</v>
      </c>
      <c r="L53" s="15">
        <v>499</v>
      </c>
      <c r="M53" s="15">
        <v>689</v>
      </c>
      <c r="N53" s="15">
        <v>225</v>
      </c>
      <c r="O53" s="15">
        <v>358</v>
      </c>
      <c r="P53" s="15">
        <v>477</v>
      </c>
      <c r="Q53" s="15">
        <v>596</v>
      </c>
      <c r="R53" s="15">
        <v>817</v>
      </c>
      <c r="S53" s="15">
        <v>268</v>
      </c>
      <c r="T53" s="15">
        <v>418</v>
      </c>
      <c r="U53" s="15">
        <v>546</v>
      </c>
      <c r="V53" s="15">
        <v>687</v>
      </c>
      <c r="W53" s="15">
        <v>936</v>
      </c>
      <c r="X53" s="15">
        <v>376</v>
      </c>
      <c r="Y53" s="15">
        <v>584</v>
      </c>
      <c r="Z53" s="15">
        <v>746</v>
      </c>
      <c r="AA53" s="15">
        <v>942</v>
      </c>
      <c r="AB53" s="15">
        <v>1281</v>
      </c>
    </row>
    <row r="54" spans="1:28" x14ac:dyDescent="0.3">
      <c r="A54" s="2">
        <v>20</v>
      </c>
      <c r="B54" s="25">
        <v>1600</v>
      </c>
      <c r="C54" s="24" t="s">
        <v>27</v>
      </c>
      <c r="D54" s="15">
        <v>159</v>
      </c>
      <c r="E54" s="15">
        <v>260</v>
      </c>
      <c r="F54" s="15">
        <v>368</v>
      </c>
      <c r="G54" s="15">
        <v>452</v>
      </c>
      <c r="H54" s="15">
        <v>631</v>
      </c>
      <c r="I54" s="15">
        <v>208</v>
      </c>
      <c r="J54" s="15">
        <v>337</v>
      </c>
      <c r="K54" s="15">
        <v>460</v>
      </c>
      <c r="L54" s="15">
        <v>570</v>
      </c>
      <c r="M54" s="15">
        <v>788</v>
      </c>
      <c r="N54" s="15">
        <v>257</v>
      </c>
      <c r="O54" s="15">
        <v>410</v>
      </c>
      <c r="P54" s="15">
        <v>545</v>
      </c>
      <c r="Q54" s="15">
        <v>681</v>
      </c>
      <c r="R54" s="15">
        <v>933</v>
      </c>
      <c r="S54" s="15">
        <v>306</v>
      </c>
      <c r="T54" s="15">
        <v>478</v>
      </c>
      <c r="U54" s="15">
        <v>624</v>
      </c>
      <c r="V54" s="15">
        <v>785</v>
      </c>
      <c r="W54" s="15">
        <v>1069</v>
      </c>
      <c r="X54" s="15">
        <v>429</v>
      </c>
      <c r="Y54" s="15">
        <v>667</v>
      </c>
      <c r="Z54" s="15">
        <v>852</v>
      </c>
      <c r="AA54" s="15">
        <v>1076</v>
      </c>
      <c r="AB54" s="15">
        <v>1464</v>
      </c>
    </row>
    <row r="55" spans="1:28" x14ac:dyDescent="0.3">
      <c r="A55" s="2">
        <v>20</v>
      </c>
      <c r="B55" s="25">
        <v>1800</v>
      </c>
      <c r="C55" s="24" t="s">
        <v>27</v>
      </c>
      <c r="D55" s="15">
        <v>179</v>
      </c>
      <c r="E55" s="15">
        <v>292</v>
      </c>
      <c r="F55" s="15">
        <v>414</v>
      </c>
      <c r="G55" s="15">
        <v>509</v>
      </c>
      <c r="H55" s="15">
        <v>710</v>
      </c>
      <c r="I55" s="15">
        <v>234</v>
      </c>
      <c r="J55" s="15">
        <v>379</v>
      </c>
      <c r="K55" s="15">
        <v>517</v>
      </c>
      <c r="L55" s="15">
        <v>641</v>
      </c>
      <c r="M55" s="15">
        <v>886</v>
      </c>
      <c r="N55" s="15">
        <v>289</v>
      </c>
      <c r="O55" s="15">
        <v>461</v>
      </c>
      <c r="P55" s="15">
        <v>613</v>
      </c>
      <c r="Q55" s="15">
        <v>766</v>
      </c>
      <c r="R55" s="15">
        <v>1050</v>
      </c>
      <c r="S55" s="15">
        <v>344</v>
      </c>
      <c r="T55" s="15">
        <v>538</v>
      </c>
      <c r="U55" s="15">
        <v>702</v>
      </c>
      <c r="V55" s="15">
        <v>883</v>
      </c>
      <c r="W55" s="15">
        <v>1203</v>
      </c>
      <c r="X55" s="15">
        <v>483</v>
      </c>
      <c r="Y55" s="15">
        <v>750</v>
      </c>
      <c r="Z55" s="15">
        <v>959</v>
      </c>
      <c r="AA55" s="15">
        <v>1211</v>
      </c>
      <c r="AB55" s="15">
        <v>1647</v>
      </c>
    </row>
    <row r="56" spans="1:28" x14ac:dyDescent="0.3">
      <c r="A56" s="2">
        <v>20</v>
      </c>
      <c r="B56" s="25">
        <v>2000</v>
      </c>
      <c r="C56" s="24" t="s">
        <v>27</v>
      </c>
      <c r="D56" s="15">
        <v>199</v>
      </c>
      <c r="E56" s="15">
        <v>325</v>
      </c>
      <c r="F56" s="15">
        <v>460</v>
      </c>
      <c r="G56" s="15">
        <v>565</v>
      </c>
      <c r="H56" s="15">
        <v>789</v>
      </c>
      <c r="I56" s="15">
        <v>260</v>
      </c>
      <c r="J56" s="15">
        <v>421</v>
      </c>
      <c r="K56" s="15">
        <v>575</v>
      </c>
      <c r="L56" s="15">
        <v>713</v>
      </c>
      <c r="M56" s="15">
        <v>985</v>
      </c>
      <c r="N56" s="15">
        <v>322</v>
      </c>
      <c r="O56" s="15">
        <v>512</v>
      </c>
      <c r="P56" s="15">
        <v>681</v>
      </c>
      <c r="Q56" s="15">
        <v>851</v>
      </c>
      <c r="R56" s="15">
        <v>1167</v>
      </c>
      <c r="S56" s="15">
        <v>382</v>
      </c>
      <c r="T56" s="15">
        <v>598</v>
      </c>
      <c r="U56" s="15">
        <v>780</v>
      </c>
      <c r="V56" s="15">
        <v>981</v>
      </c>
      <c r="W56" s="15">
        <v>1336</v>
      </c>
      <c r="X56" s="15">
        <v>537</v>
      </c>
      <c r="Y56" s="15">
        <v>834</v>
      </c>
      <c r="Z56" s="15">
        <v>1065</v>
      </c>
      <c r="AA56" s="15">
        <v>1345</v>
      </c>
      <c r="AB56" s="15">
        <v>1830</v>
      </c>
    </row>
    <row r="57" spans="1:28" x14ac:dyDescent="0.3">
      <c r="A57" s="2">
        <v>20</v>
      </c>
      <c r="B57" s="25">
        <v>2300</v>
      </c>
      <c r="C57" s="24" t="s">
        <v>27</v>
      </c>
      <c r="D57" s="15">
        <v>228</v>
      </c>
      <c r="E57" s="15">
        <v>373</v>
      </c>
      <c r="F57" s="15">
        <v>529</v>
      </c>
      <c r="G57" s="15">
        <v>650</v>
      </c>
      <c r="H57" s="15">
        <v>908</v>
      </c>
      <c r="I57" s="15">
        <v>299</v>
      </c>
      <c r="J57" s="15">
        <v>484</v>
      </c>
      <c r="K57" s="15">
        <v>661</v>
      </c>
      <c r="L57" s="15">
        <v>819</v>
      </c>
      <c r="M57" s="15">
        <v>1133</v>
      </c>
      <c r="N57" s="15">
        <v>370</v>
      </c>
      <c r="O57" s="15">
        <v>589</v>
      </c>
      <c r="P57" s="15">
        <v>784</v>
      </c>
      <c r="Q57" s="15">
        <v>979</v>
      </c>
      <c r="R57" s="15">
        <v>1342</v>
      </c>
      <c r="S57" s="15">
        <v>440</v>
      </c>
      <c r="T57" s="15">
        <v>688</v>
      </c>
      <c r="U57" s="15">
        <v>897</v>
      </c>
      <c r="V57" s="15">
        <v>1128</v>
      </c>
      <c r="W57" s="15">
        <v>1537</v>
      </c>
      <c r="X57" s="15">
        <v>617</v>
      </c>
      <c r="Y57" s="15">
        <v>959</v>
      </c>
      <c r="Z57" s="15">
        <v>1225</v>
      </c>
      <c r="AA57" s="15">
        <v>1547</v>
      </c>
      <c r="AB57" s="15">
        <v>2104</v>
      </c>
    </row>
    <row r="58" spans="1:28" x14ac:dyDescent="0.3">
      <c r="A58" s="2">
        <v>20</v>
      </c>
      <c r="B58" s="25">
        <v>2400</v>
      </c>
      <c r="C58" s="24" t="s">
        <v>27</v>
      </c>
      <c r="D58" s="15">
        <v>238</v>
      </c>
      <c r="E58" s="15">
        <v>390</v>
      </c>
      <c r="F58" s="15">
        <v>552</v>
      </c>
      <c r="G58" s="15">
        <v>679</v>
      </c>
      <c r="H58" s="15">
        <v>947</v>
      </c>
      <c r="I58" s="15">
        <v>312</v>
      </c>
      <c r="J58" s="15">
        <v>505</v>
      </c>
      <c r="K58" s="15">
        <v>690</v>
      </c>
      <c r="L58" s="15">
        <v>855</v>
      </c>
      <c r="M58" s="15">
        <v>1182</v>
      </c>
      <c r="N58" s="15">
        <v>386</v>
      </c>
      <c r="O58" s="15">
        <v>614</v>
      </c>
      <c r="P58" s="15">
        <v>818</v>
      </c>
      <c r="Q58" s="15">
        <v>1021</v>
      </c>
      <c r="R58" s="15">
        <v>1400</v>
      </c>
      <c r="S58" s="15">
        <v>459</v>
      </c>
      <c r="T58" s="15">
        <v>717</v>
      </c>
      <c r="U58" s="15">
        <v>936</v>
      </c>
      <c r="V58" s="15">
        <v>1177</v>
      </c>
      <c r="W58" s="15">
        <v>1604</v>
      </c>
      <c r="X58" s="15">
        <v>644</v>
      </c>
      <c r="Y58" s="15">
        <v>1000</v>
      </c>
      <c r="Z58" s="15">
        <v>1278</v>
      </c>
      <c r="AA58" s="15">
        <v>1614</v>
      </c>
      <c r="AB58" s="15">
        <v>2196</v>
      </c>
    </row>
    <row r="59" spans="1:28" x14ac:dyDescent="0.3">
      <c r="A59" s="2">
        <v>20</v>
      </c>
      <c r="B59" s="25">
        <v>2600</v>
      </c>
      <c r="C59" s="24" t="s">
        <v>27</v>
      </c>
      <c r="D59" s="15">
        <v>258</v>
      </c>
      <c r="E59" s="15">
        <v>422</v>
      </c>
      <c r="F59" s="15">
        <v>598</v>
      </c>
      <c r="G59" s="15">
        <v>735</v>
      </c>
      <c r="H59" s="15">
        <v>1026</v>
      </c>
      <c r="I59" s="15">
        <v>338</v>
      </c>
      <c r="J59" s="15">
        <v>547</v>
      </c>
      <c r="K59" s="15">
        <v>747</v>
      </c>
      <c r="L59" s="15">
        <v>926</v>
      </c>
      <c r="M59" s="15">
        <v>1280</v>
      </c>
      <c r="N59" s="15">
        <v>418</v>
      </c>
      <c r="O59" s="15">
        <v>665</v>
      </c>
      <c r="P59" s="15">
        <v>886</v>
      </c>
      <c r="Q59" s="15">
        <v>1106</v>
      </c>
      <c r="R59" s="15">
        <v>1517</v>
      </c>
      <c r="S59" s="15">
        <v>497</v>
      </c>
      <c r="T59" s="15">
        <v>777</v>
      </c>
      <c r="U59" s="15">
        <v>1014</v>
      </c>
      <c r="V59" s="15">
        <v>1275</v>
      </c>
      <c r="W59" s="15">
        <v>1737</v>
      </c>
      <c r="X59" s="15">
        <v>698</v>
      </c>
      <c r="Y59" s="15">
        <v>1084</v>
      </c>
      <c r="Z59" s="15">
        <v>1385</v>
      </c>
      <c r="AA59" s="15">
        <v>1749</v>
      </c>
      <c r="AB59" s="15">
        <v>2379</v>
      </c>
    </row>
    <row r="60" spans="1:28" x14ac:dyDescent="0.3">
      <c r="A60" s="2">
        <v>20</v>
      </c>
      <c r="B60" s="26">
        <v>2800</v>
      </c>
      <c r="C60" s="24" t="s">
        <v>27</v>
      </c>
      <c r="D60" s="15">
        <v>278</v>
      </c>
      <c r="E60" s="15">
        <v>455</v>
      </c>
      <c r="F60" s="15">
        <v>644</v>
      </c>
      <c r="G60" s="15">
        <v>792</v>
      </c>
      <c r="H60" s="15">
        <v>1105</v>
      </c>
      <c r="I60" s="15">
        <v>364</v>
      </c>
      <c r="J60" s="15">
        <v>589</v>
      </c>
      <c r="K60" s="15">
        <v>805</v>
      </c>
      <c r="L60" s="15">
        <v>998</v>
      </c>
      <c r="M60" s="15">
        <v>1379</v>
      </c>
      <c r="N60" s="15">
        <v>450</v>
      </c>
      <c r="O60" s="15">
        <v>717</v>
      </c>
      <c r="P60" s="15">
        <v>954</v>
      </c>
      <c r="Q60" s="15">
        <v>1191</v>
      </c>
      <c r="R60" s="15">
        <v>1634</v>
      </c>
      <c r="S60" s="15">
        <v>535</v>
      </c>
      <c r="T60" s="15">
        <v>837</v>
      </c>
      <c r="U60" s="15">
        <v>1092</v>
      </c>
      <c r="V60" s="15">
        <v>1374</v>
      </c>
      <c r="W60" s="15">
        <v>1871</v>
      </c>
      <c r="X60" s="15">
        <v>751</v>
      </c>
      <c r="Y60" s="15">
        <v>1167</v>
      </c>
      <c r="Z60" s="15">
        <v>1491</v>
      </c>
      <c r="AA60" s="15">
        <v>1883</v>
      </c>
      <c r="AB60" s="15">
        <v>2562</v>
      </c>
    </row>
    <row r="61" spans="1:28" x14ac:dyDescent="0.3">
      <c r="A61" s="2">
        <v>20</v>
      </c>
      <c r="B61" s="26">
        <v>3000</v>
      </c>
      <c r="C61" s="24" t="s">
        <v>27</v>
      </c>
      <c r="D61" s="15">
        <v>298</v>
      </c>
      <c r="E61" s="15">
        <v>487</v>
      </c>
      <c r="F61" s="15">
        <v>690</v>
      </c>
      <c r="G61" s="15">
        <v>848</v>
      </c>
      <c r="H61" s="15">
        <v>1184</v>
      </c>
      <c r="I61" s="15">
        <v>390</v>
      </c>
      <c r="J61" s="15">
        <v>632</v>
      </c>
      <c r="K61" s="15">
        <v>862</v>
      </c>
      <c r="L61" s="15">
        <v>1069</v>
      </c>
      <c r="M61" s="15">
        <v>1477</v>
      </c>
      <c r="N61" s="15">
        <v>482</v>
      </c>
      <c r="O61" s="15">
        <v>768</v>
      </c>
      <c r="P61" s="15">
        <v>1022</v>
      </c>
      <c r="Q61" s="15">
        <v>1276</v>
      </c>
      <c r="R61" s="15">
        <v>1750</v>
      </c>
      <c r="S61" s="15">
        <v>573</v>
      </c>
      <c r="T61" s="15">
        <v>897</v>
      </c>
      <c r="U61" s="15">
        <v>1170</v>
      </c>
      <c r="V61" s="15">
        <v>1472</v>
      </c>
      <c r="W61" s="15">
        <v>2005</v>
      </c>
      <c r="X61" s="15">
        <v>805</v>
      </c>
      <c r="Y61" s="15">
        <v>1251</v>
      </c>
      <c r="Z61" s="15">
        <v>1598</v>
      </c>
      <c r="AA61" s="15">
        <v>2018</v>
      </c>
      <c r="AB61" s="15">
        <v>2745</v>
      </c>
    </row>
    <row r="62" spans="1:28" x14ac:dyDescent="0.3">
      <c r="A62" s="99">
        <v>22</v>
      </c>
      <c r="B62" s="23">
        <v>400</v>
      </c>
      <c r="C62" s="24" t="s">
        <v>27</v>
      </c>
      <c r="D62" s="15">
        <v>34</v>
      </c>
      <c r="E62" s="15">
        <v>56</v>
      </c>
      <c r="F62" s="15">
        <v>80</v>
      </c>
      <c r="G62" s="15">
        <v>98</v>
      </c>
      <c r="H62" s="15">
        <v>136</v>
      </c>
      <c r="I62" s="15">
        <v>45</v>
      </c>
      <c r="J62" s="15">
        <v>73</v>
      </c>
      <c r="K62" s="15">
        <v>100</v>
      </c>
      <c r="L62" s="15">
        <v>123</v>
      </c>
      <c r="M62" s="15">
        <v>170</v>
      </c>
      <c r="N62" s="15">
        <v>56</v>
      </c>
      <c r="O62" s="15">
        <v>89</v>
      </c>
      <c r="P62" s="15">
        <v>118</v>
      </c>
      <c r="Q62" s="15">
        <v>147</v>
      </c>
      <c r="R62" s="15">
        <v>201</v>
      </c>
      <c r="S62" s="15">
        <v>66</v>
      </c>
      <c r="T62" s="15">
        <v>103</v>
      </c>
      <c r="U62" s="15">
        <v>135</v>
      </c>
      <c r="V62" s="15">
        <v>169</v>
      </c>
      <c r="W62" s="15">
        <v>230</v>
      </c>
      <c r="X62" s="15">
        <v>93</v>
      </c>
      <c r="Y62" s="15">
        <v>144</v>
      </c>
      <c r="Z62" s="15">
        <v>184</v>
      </c>
      <c r="AA62" s="15">
        <v>232</v>
      </c>
      <c r="AB62" s="15">
        <v>315</v>
      </c>
    </row>
    <row r="63" spans="1:28" x14ac:dyDescent="0.3">
      <c r="A63" s="2">
        <v>22</v>
      </c>
      <c r="B63" s="25">
        <v>500</v>
      </c>
      <c r="C63" s="24" t="s">
        <v>27</v>
      </c>
      <c r="D63" s="15">
        <v>43</v>
      </c>
      <c r="E63" s="15">
        <v>70</v>
      </c>
      <c r="F63" s="15">
        <v>100</v>
      </c>
      <c r="G63" s="15">
        <v>122</v>
      </c>
      <c r="H63" s="15">
        <v>171</v>
      </c>
      <c r="I63" s="15">
        <v>56</v>
      </c>
      <c r="J63" s="15">
        <v>91</v>
      </c>
      <c r="K63" s="15">
        <v>125</v>
      </c>
      <c r="L63" s="15">
        <v>154</v>
      </c>
      <c r="M63" s="15">
        <v>213</v>
      </c>
      <c r="N63" s="15">
        <v>70</v>
      </c>
      <c r="O63" s="15">
        <v>111</v>
      </c>
      <c r="P63" s="15">
        <v>147</v>
      </c>
      <c r="Q63" s="15">
        <v>184</v>
      </c>
      <c r="R63" s="15">
        <v>252</v>
      </c>
      <c r="S63" s="15">
        <v>83</v>
      </c>
      <c r="T63" s="15">
        <v>129</v>
      </c>
      <c r="U63" s="15">
        <v>168</v>
      </c>
      <c r="V63" s="15">
        <v>212</v>
      </c>
      <c r="W63" s="15">
        <v>288</v>
      </c>
      <c r="X63" s="15">
        <v>116</v>
      </c>
      <c r="Y63" s="15">
        <v>180</v>
      </c>
      <c r="Z63" s="15">
        <v>230</v>
      </c>
      <c r="AA63" s="15">
        <v>289</v>
      </c>
      <c r="AB63" s="15">
        <v>394</v>
      </c>
    </row>
    <row r="64" spans="1:28" x14ac:dyDescent="0.3">
      <c r="A64" s="2">
        <v>22</v>
      </c>
      <c r="B64" s="25">
        <v>600</v>
      </c>
      <c r="C64" s="24" t="s">
        <v>27</v>
      </c>
      <c r="D64" s="15">
        <v>51</v>
      </c>
      <c r="E64" s="15">
        <v>84</v>
      </c>
      <c r="F64" s="15">
        <v>120</v>
      </c>
      <c r="G64" s="15">
        <v>147</v>
      </c>
      <c r="H64" s="15">
        <v>205</v>
      </c>
      <c r="I64" s="15">
        <v>67</v>
      </c>
      <c r="J64" s="15">
        <v>109</v>
      </c>
      <c r="K64" s="15">
        <v>149</v>
      </c>
      <c r="L64" s="15">
        <v>185</v>
      </c>
      <c r="M64" s="15">
        <v>255</v>
      </c>
      <c r="N64" s="15">
        <v>83</v>
      </c>
      <c r="O64" s="15">
        <v>133</v>
      </c>
      <c r="P64" s="15">
        <v>177</v>
      </c>
      <c r="Q64" s="15">
        <v>220</v>
      </c>
      <c r="R64" s="15">
        <v>302</v>
      </c>
      <c r="S64" s="15">
        <v>99</v>
      </c>
      <c r="T64" s="15">
        <v>155</v>
      </c>
      <c r="U64" s="15">
        <v>202</v>
      </c>
      <c r="V64" s="15">
        <v>254</v>
      </c>
      <c r="W64" s="15">
        <v>345</v>
      </c>
      <c r="X64" s="15">
        <v>139</v>
      </c>
      <c r="Y64" s="15">
        <v>216</v>
      </c>
      <c r="Z64" s="15">
        <v>276</v>
      </c>
      <c r="AA64" s="15">
        <v>347</v>
      </c>
      <c r="AB64" s="15">
        <v>472</v>
      </c>
    </row>
    <row r="65" spans="1:28" x14ac:dyDescent="0.3">
      <c r="A65" s="2">
        <v>22</v>
      </c>
      <c r="B65" s="25">
        <v>700</v>
      </c>
      <c r="C65" s="24" t="s">
        <v>27</v>
      </c>
      <c r="D65" s="15">
        <v>60</v>
      </c>
      <c r="E65" s="15">
        <v>98</v>
      </c>
      <c r="F65" s="15">
        <v>140</v>
      </c>
      <c r="G65" s="15">
        <v>171</v>
      </c>
      <c r="H65" s="15">
        <v>239</v>
      </c>
      <c r="I65" s="15">
        <v>79</v>
      </c>
      <c r="J65" s="15">
        <v>128</v>
      </c>
      <c r="K65" s="15">
        <v>174</v>
      </c>
      <c r="L65" s="15">
        <v>216</v>
      </c>
      <c r="M65" s="15">
        <v>298</v>
      </c>
      <c r="N65" s="15">
        <v>97</v>
      </c>
      <c r="O65" s="15">
        <v>155</v>
      </c>
      <c r="P65" s="15">
        <v>206</v>
      </c>
      <c r="Q65" s="15">
        <v>257</v>
      </c>
      <c r="R65" s="15">
        <v>352</v>
      </c>
      <c r="S65" s="15">
        <v>116</v>
      </c>
      <c r="T65" s="15">
        <v>181</v>
      </c>
      <c r="U65" s="15">
        <v>236</v>
      </c>
      <c r="V65" s="15">
        <v>296</v>
      </c>
      <c r="W65" s="15">
        <v>403</v>
      </c>
      <c r="X65" s="15">
        <v>163</v>
      </c>
      <c r="Y65" s="15">
        <v>252</v>
      </c>
      <c r="Z65" s="15">
        <v>322</v>
      </c>
      <c r="AA65" s="15">
        <v>405</v>
      </c>
      <c r="AB65" s="15">
        <v>551</v>
      </c>
    </row>
    <row r="66" spans="1:28" x14ac:dyDescent="0.3">
      <c r="A66" s="2">
        <v>22</v>
      </c>
      <c r="B66" s="25">
        <v>800</v>
      </c>
      <c r="C66" s="24" t="s">
        <v>27</v>
      </c>
      <c r="D66" s="15">
        <v>68</v>
      </c>
      <c r="E66" s="15">
        <v>113</v>
      </c>
      <c r="F66" s="15">
        <v>160</v>
      </c>
      <c r="G66" s="15">
        <v>196</v>
      </c>
      <c r="H66" s="15">
        <v>273</v>
      </c>
      <c r="I66" s="15">
        <v>90</v>
      </c>
      <c r="J66" s="15">
        <v>146</v>
      </c>
      <c r="K66" s="15">
        <v>199</v>
      </c>
      <c r="L66" s="15">
        <v>246</v>
      </c>
      <c r="M66" s="15">
        <v>340</v>
      </c>
      <c r="N66" s="15">
        <v>111</v>
      </c>
      <c r="O66" s="15">
        <v>177</v>
      </c>
      <c r="P66" s="15">
        <v>236</v>
      </c>
      <c r="Q66" s="15">
        <v>294</v>
      </c>
      <c r="R66" s="15">
        <v>403</v>
      </c>
      <c r="S66" s="15">
        <v>133</v>
      </c>
      <c r="T66" s="15">
        <v>207</v>
      </c>
      <c r="U66" s="15">
        <v>270</v>
      </c>
      <c r="V66" s="15">
        <v>339</v>
      </c>
      <c r="W66" s="15">
        <v>461</v>
      </c>
      <c r="X66" s="15">
        <v>186</v>
      </c>
      <c r="Y66" s="15">
        <v>288</v>
      </c>
      <c r="Z66" s="15">
        <v>367</v>
      </c>
      <c r="AA66" s="15">
        <v>463</v>
      </c>
      <c r="AB66" s="15">
        <v>630</v>
      </c>
    </row>
    <row r="67" spans="1:28" x14ac:dyDescent="0.3">
      <c r="A67" s="2">
        <v>22</v>
      </c>
      <c r="B67" s="25">
        <v>900</v>
      </c>
      <c r="C67" s="24" t="s">
        <v>27</v>
      </c>
      <c r="D67" s="15">
        <v>77</v>
      </c>
      <c r="E67" s="15">
        <v>127</v>
      </c>
      <c r="F67" s="15">
        <v>180</v>
      </c>
      <c r="G67" s="15">
        <v>220</v>
      </c>
      <c r="H67" s="15">
        <v>307</v>
      </c>
      <c r="I67" s="15">
        <v>101</v>
      </c>
      <c r="J67" s="15">
        <v>164</v>
      </c>
      <c r="K67" s="15">
        <v>224</v>
      </c>
      <c r="L67" s="15">
        <v>277</v>
      </c>
      <c r="M67" s="15">
        <v>383</v>
      </c>
      <c r="N67" s="15">
        <v>125</v>
      </c>
      <c r="O67" s="15">
        <v>199</v>
      </c>
      <c r="P67" s="15">
        <v>265</v>
      </c>
      <c r="Q67" s="15">
        <v>331</v>
      </c>
      <c r="R67" s="15">
        <v>453</v>
      </c>
      <c r="S67" s="15">
        <v>149</v>
      </c>
      <c r="T67" s="15">
        <v>233</v>
      </c>
      <c r="U67" s="15">
        <v>303</v>
      </c>
      <c r="V67" s="15">
        <v>381</v>
      </c>
      <c r="W67" s="15">
        <v>518</v>
      </c>
      <c r="X67" s="15">
        <v>209</v>
      </c>
      <c r="Y67" s="15">
        <v>324</v>
      </c>
      <c r="Z67" s="15">
        <v>413</v>
      </c>
      <c r="AA67" s="15">
        <v>521</v>
      </c>
      <c r="AB67" s="15">
        <v>708</v>
      </c>
    </row>
    <row r="68" spans="1:28" x14ac:dyDescent="0.3">
      <c r="A68" s="2">
        <v>22</v>
      </c>
      <c r="B68" s="25">
        <v>1000</v>
      </c>
      <c r="C68" s="24" t="s">
        <v>27</v>
      </c>
      <c r="D68" s="15">
        <v>86</v>
      </c>
      <c r="E68" s="15">
        <v>141</v>
      </c>
      <c r="F68" s="15">
        <v>200</v>
      </c>
      <c r="G68" s="15">
        <v>245</v>
      </c>
      <c r="H68" s="15">
        <v>341</v>
      </c>
      <c r="I68" s="15">
        <v>112</v>
      </c>
      <c r="J68" s="15">
        <v>182</v>
      </c>
      <c r="K68" s="15">
        <v>249</v>
      </c>
      <c r="L68" s="15">
        <v>308</v>
      </c>
      <c r="M68" s="15">
        <v>425</v>
      </c>
      <c r="N68" s="15">
        <v>139</v>
      </c>
      <c r="O68" s="15">
        <v>222</v>
      </c>
      <c r="P68" s="15">
        <v>295</v>
      </c>
      <c r="Q68" s="15">
        <v>367</v>
      </c>
      <c r="R68" s="15">
        <v>503</v>
      </c>
      <c r="S68" s="15">
        <v>166</v>
      </c>
      <c r="T68" s="15">
        <v>259</v>
      </c>
      <c r="U68" s="15">
        <v>337</v>
      </c>
      <c r="V68" s="15">
        <v>423</v>
      </c>
      <c r="W68" s="15">
        <v>576</v>
      </c>
      <c r="X68" s="15">
        <v>232</v>
      </c>
      <c r="Y68" s="15">
        <v>360</v>
      </c>
      <c r="Z68" s="15">
        <v>459</v>
      </c>
      <c r="AA68" s="15">
        <v>579</v>
      </c>
      <c r="AB68" s="15">
        <v>787</v>
      </c>
    </row>
    <row r="69" spans="1:28" x14ac:dyDescent="0.3">
      <c r="A69" s="2">
        <v>22</v>
      </c>
      <c r="B69" s="25">
        <v>1100</v>
      </c>
      <c r="C69" s="24" t="s">
        <v>27</v>
      </c>
      <c r="D69" s="15">
        <v>94</v>
      </c>
      <c r="E69" s="15">
        <v>155</v>
      </c>
      <c r="F69" s="15">
        <v>220</v>
      </c>
      <c r="G69" s="15">
        <v>269</v>
      </c>
      <c r="H69" s="15">
        <v>375</v>
      </c>
      <c r="I69" s="15">
        <v>124</v>
      </c>
      <c r="J69" s="15">
        <v>201</v>
      </c>
      <c r="K69" s="15">
        <v>274</v>
      </c>
      <c r="L69" s="15">
        <v>339</v>
      </c>
      <c r="M69" s="15">
        <v>468</v>
      </c>
      <c r="N69" s="15">
        <v>153</v>
      </c>
      <c r="O69" s="15">
        <v>244</v>
      </c>
      <c r="P69" s="15">
        <v>324</v>
      </c>
      <c r="Q69" s="15">
        <v>404</v>
      </c>
      <c r="R69" s="15">
        <v>554</v>
      </c>
      <c r="S69" s="15">
        <v>182</v>
      </c>
      <c r="T69" s="15">
        <v>284</v>
      </c>
      <c r="U69" s="15">
        <v>371</v>
      </c>
      <c r="V69" s="15">
        <v>466</v>
      </c>
      <c r="W69" s="15">
        <v>633</v>
      </c>
      <c r="X69" s="15">
        <v>256</v>
      </c>
      <c r="Y69" s="15">
        <v>396</v>
      </c>
      <c r="Z69" s="15">
        <v>505</v>
      </c>
      <c r="AA69" s="15">
        <v>637</v>
      </c>
      <c r="AB69" s="15">
        <v>866</v>
      </c>
    </row>
    <row r="70" spans="1:28" x14ac:dyDescent="0.3">
      <c r="A70" s="2">
        <v>22</v>
      </c>
      <c r="B70" s="25">
        <v>1200</v>
      </c>
      <c r="C70" s="24" t="s">
        <v>27</v>
      </c>
      <c r="D70" s="15">
        <v>103</v>
      </c>
      <c r="E70" s="15">
        <v>169</v>
      </c>
      <c r="F70" s="15">
        <v>240</v>
      </c>
      <c r="G70" s="15">
        <v>294</v>
      </c>
      <c r="H70" s="15">
        <v>409</v>
      </c>
      <c r="I70" s="15">
        <v>135</v>
      </c>
      <c r="J70" s="15">
        <v>219</v>
      </c>
      <c r="K70" s="15">
        <v>299</v>
      </c>
      <c r="L70" s="15">
        <v>370</v>
      </c>
      <c r="M70" s="15">
        <v>510</v>
      </c>
      <c r="N70" s="15">
        <v>167</v>
      </c>
      <c r="O70" s="15">
        <v>266</v>
      </c>
      <c r="P70" s="15">
        <v>354</v>
      </c>
      <c r="Q70" s="15">
        <v>441</v>
      </c>
      <c r="R70" s="15">
        <v>604</v>
      </c>
      <c r="S70" s="15">
        <v>199</v>
      </c>
      <c r="T70" s="15">
        <v>310</v>
      </c>
      <c r="U70" s="15">
        <v>404</v>
      </c>
      <c r="V70" s="15">
        <v>508</v>
      </c>
      <c r="W70" s="15">
        <v>691</v>
      </c>
      <c r="X70" s="15">
        <v>279</v>
      </c>
      <c r="Y70" s="15">
        <v>432</v>
      </c>
      <c r="Z70" s="15">
        <v>551</v>
      </c>
      <c r="AA70" s="15">
        <v>695</v>
      </c>
      <c r="AB70" s="15">
        <v>945</v>
      </c>
    </row>
    <row r="71" spans="1:28" x14ac:dyDescent="0.3">
      <c r="A71" s="2">
        <v>22</v>
      </c>
      <c r="B71" s="25">
        <v>1300</v>
      </c>
      <c r="C71" s="24" t="s">
        <v>27</v>
      </c>
      <c r="D71" s="15">
        <v>111</v>
      </c>
      <c r="E71" s="15">
        <v>183</v>
      </c>
      <c r="F71" s="15">
        <v>260</v>
      </c>
      <c r="G71" s="15">
        <v>318</v>
      </c>
      <c r="H71" s="15">
        <v>444</v>
      </c>
      <c r="I71" s="15">
        <v>146</v>
      </c>
      <c r="J71" s="15">
        <v>237</v>
      </c>
      <c r="K71" s="15">
        <v>324</v>
      </c>
      <c r="L71" s="15">
        <v>400</v>
      </c>
      <c r="M71" s="15">
        <v>553</v>
      </c>
      <c r="N71" s="15">
        <v>181</v>
      </c>
      <c r="O71" s="15">
        <v>288</v>
      </c>
      <c r="P71" s="15">
        <v>383</v>
      </c>
      <c r="Q71" s="15">
        <v>478</v>
      </c>
      <c r="R71" s="15">
        <v>654</v>
      </c>
      <c r="S71" s="15">
        <v>215</v>
      </c>
      <c r="T71" s="15">
        <v>336</v>
      </c>
      <c r="U71" s="15">
        <v>438</v>
      </c>
      <c r="V71" s="15">
        <v>550</v>
      </c>
      <c r="W71" s="15">
        <v>748</v>
      </c>
      <c r="X71" s="15">
        <v>302</v>
      </c>
      <c r="Y71" s="15">
        <v>468</v>
      </c>
      <c r="Z71" s="15">
        <v>597</v>
      </c>
      <c r="AA71" s="15">
        <v>753</v>
      </c>
      <c r="AB71" s="15">
        <v>1023</v>
      </c>
    </row>
    <row r="72" spans="1:28" x14ac:dyDescent="0.3">
      <c r="A72" s="2">
        <v>22</v>
      </c>
      <c r="B72" s="25">
        <v>1400</v>
      </c>
      <c r="C72" s="24" t="s">
        <v>27</v>
      </c>
      <c r="D72" s="15">
        <v>120</v>
      </c>
      <c r="E72" s="15">
        <v>197</v>
      </c>
      <c r="F72" s="15">
        <v>280</v>
      </c>
      <c r="G72" s="15">
        <v>342</v>
      </c>
      <c r="H72" s="15">
        <v>478</v>
      </c>
      <c r="I72" s="15">
        <v>157</v>
      </c>
      <c r="J72" s="15">
        <v>255</v>
      </c>
      <c r="K72" s="15">
        <v>349</v>
      </c>
      <c r="L72" s="15">
        <v>431</v>
      </c>
      <c r="M72" s="15">
        <v>595</v>
      </c>
      <c r="N72" s="15">
        <v>195</v>
      </c>
      <c r="O72" s="15">
        <v>310</v>
      </c>
      <c r="P72" s="15">
        <v>413</v>
      </c>
      <c r="Q72" s="15">
        <v>514</v>
      </c>
      <c r="R72" s="15">
        <v>705</v>
      </c>
      <c r="S72" s="15">
        <v>232</v>
      </c>
      <c r="T72" s="15">
        <v>362</v>
      </c>
      <c r="U72" s="15">
        <v>472</v>
      </c>
      <c r="V72" s="15">
        <v>592</v>
      </c>
      <c r="W72" s="15">
        <v>806</v>
      </c>
      <c r="X72" s="15">
        <v>325</v>
      </c>
      <c r="Y72" s="15">
        <v>505</v>
      </c>
      <c r="Z72" s="15">
        <v>643</v>
      </c>
      <c r="AA72" s="15">
        <v>811</v>
      </c>
      <c r="AB72" s="15">
        <v>1102</v>
      </c>
    </row>
    <row r="73" spans="1:28" x14ac:dyDescent="0.3">
      <c r="A73" s="2">
        <v>22</v>
      </c>
      <c r="B73" s="25">
        <v>1600</v>
      </c>
      <c r="C73" s="24" t="s">
        <v>27</v>
      </c>
      <c r="D73" s="15">
        <v>137</v>
      </c>
      <c r="E73" s="15">
        <v>225</v>
      </c>
      <c r="F73" s="15">
        <v>320</v>
      </c>
      <c r="G73" s="15">
        <v>391</v>
      </c>
      <c r="H73" s="15">
        <v>546</v>
      </c>
      <c r="I73" s="15">
        <v>180</v>
      </c>
      <c r="J73" s="15">
        <v>292</v>
      </c>
      <c r="K73" s="15">
        <v>399</v>
      </c>
      <c r="L73" s="15">
        <v>493</v>
      </c>
      <c r="M73" s="15">
        <v>680</v>
      </c>
      <c r="N73" s="15">
        <v>223</v>
      </c>
      <c r="O73" s="15">
        <v>354</v>
      </c>
      <c r="P73" s="15">
        <v>472</v>
      </c>
      <c r="Q73" s="15">
        <v>588</v>
      </c>
      <c r="R73" s="15">
        <v>805</v>
      </c>
      <c r="S73" s="15">
        <v>265</v>
      </c>
      <c r="T73" s="15">
        <v>414</v>
      </c>
      <c r="U73" s="15">
        <v>539</v>
      </c>
      <c r="V73" s="15">
        <v>677</v>
      </c>
      <c r="W73" s="15">
        <v>921</v>
      </c>
      <c r="X73" s="15">
        <v>372</v>
      </c>
      <c r="Y73" s="15">
        <v>577</v>
      </c>
      <c r="Z73" s="15">
        <v>735</v>
      </c>
      <c r="AA73" s="15">
        <v>926</v>
      </c>
      <c r="AB73" s="15">
        <v>1259</v>
      </c>
    </row>
    <row r="74" spans="1:28" x14ac:dyDescent="0.3">
      <c r="A74" s="2">
        <v>22</v>
      </c>
      <c r="B74" s="25">
        <v>1800</v>
      </c>
      <c r="C74" s="24" t="s">
        <v>27</v>
      </c>
      <c r="D74" s="15">
        <v>154</v>
      </c>
      <c r="E74" s="15">
        <v>253</v>
      </c>
      <c r="F74" s="15">
        <v>359</v>
      </c>
      <c r="G74" s="15">
        <v>440</v>
      </c>
      <c r="H74" s="15">
        <v>614</v>
      </c>
      <c r="I74" s="15">
        <v>202</v>
      </c>
      <c r="J74" s="15">
        <v>328</v>
      </c>
      <c r="K74" s="15">
        <v>448</v>
      </c>
      <c r="L74" s="15">
        <v>554</v>
      </c>
      <c r="M74" s="15">
        <v>765</v>
      </c>
      <c r="N74" s="15">
        <v>250</v>
      </c>
      <c r="O74" s="15">
        <v>399</v>
      </c>
      <c r="P74" s="15">
        <v>531</v>
      </c>
      <c r="Q74" s="15">
        <v>661</v>
      </c>
      <c r="R74" s="15">
        <v>906</v>
      </c>
      <c r="S74" s="15">
        <v>298</v>
      </c>
      <c r="T74" s="15">
        <v>465</v>
      </c>
      <c r="U74" s="15">
        <v>606</v>
      </c>
      <c r="V74" s="15">
        <v>762</v>
      </c>
      <c r="W74" s="15">
        <v>1036</v>
      </c>
      <c r="X74" s="15">
        <v>418</v>
      </c>
      <c r="Y74" s="15">
        <v>649</v>
      </c>
      <c r="Z74" s="15">
        <v>827</v>
      </c>
      <c r="AA74" s="15">
        <v>1042</v>
      </c>
      <c r="AB74" s="15">
        <v>1417</v>
      </c>
    </row>
    <row r="75" spans="1:28" x14ac:dyDescent="0.3">
      <c r="A75" s="2">
        <v>22</v>
      </c>
      <c r="B75" s="25">
        <v>2000</v>
      </c>
      <c r="C75" s="24" t="s">
        <v>27</v>
      </c>
      <c r="D75" s="15">
        <v>171</v>
      </c>
      <c r="E75" s="15">
        <v>281</v>
      </c>
      <c r="F75" s="15">
        <v>399</v>
      </c>
      <c r="G75" s="15">
        <v>489</v>
      </c>
      <c r="H75" s="15">
        <v>682</v>
      </c>
      <c r="I75" s="15">
        <v>225</v>
      </c>
      <c r="J75" s="15">
        <v>365</v>
      </c>
      <c r="K75" s="15">
        <v>498</v>
      </c>
      <c r="L75" s="15">
        <v>616</v>
      </c>
      <c r="M75" s="15">
        <v>851</v>
      </c>
      <c r="N75" s="15">
        <v>278</v>
      </c>
      <c r="O75" s="15">
        <v>443</v>
      </c>
      <c r="P75" s="15">
        <v>590</v>
      </c>
      <c r="Q75" s="15">
        <v>735</v>
      </c>
      <c r="R75" s="15">
        <v>1006</v>
      </c>
      <c r="S75" s="15">
        <v>331</v>
      </c>
      <c r="T75" s="15">
        <v>517</v>
      </c>
      <c r="U75" s="15">
        <v>674</v>
      </c>
      <c r="V75" s="15">
        <v>846</v>
      </c>
      <c r="W75" s="15">
        <v>1151</v>
      </c>
      <c r="X75" s="15">
        <v>465</v>
      </c>
      <c r="Y75" s="15">
        <v>721</v>
      </c>
      <c r="Z75" s="15">
        <v>919</v>
      </c>
      <c r="AA75" s="15">
        <v>1158</v>
      </c>
      <c r="AB75" s="15">
        <v>1574</v>
      </c>
    </row>
    <row r="76" spans="1:28" x14ac:dyDescent="0.3">
      <c r="A76" s="2">
        <v>22</v>
      </c>
      <c r="B76" s="25">
        <v>2300</v>
      </c>
      <c r="C76" s="24" t="s">
        <v>27</v>
      </c>
      <c r="D76" s="15">
        <v>197</v>
      </c>
      <c r="E76" s="15">
        <v>323</v>
      </c>
      <c r="F76" s="15">
        <v>459</v>
      </c>
      <c r="G76" s="15">
        <v>563</v>
      </c>
      <c r="H76" s="15">
        <v>785</v>
      </c>
      <c r="I76" s="15">
        <v>258</v>
      </c>
      <c r="J76" s="15">
        <v>419</v>
      </c>
      <c r="K76" s="15">
        <v>573</v>
      </c>
      <c r="L76" s="15">
        <v>708</v>
      </c>
      <c r="M76" s="15">
        <v>978</v>
      </c>
      <c r="N76" s="15">
        <v>320</v>
      </c>
      <c r="O76" s="15">
        <v>509</v>
      </c>
      <c r="P76" s="15">
        <v>678</v>
      </c>
      <c r="Q76" s="15">
        <v>845</v>
      </c>
      <c r="R76" s="15">
        <v>1157</v>
      </c>
      <c r="S76" s="15">
        <v>381</v>
      </c>
      <c r="T76" s="15">
        <v>595</v>
      </c>
      <c r="U76" s="15">
        <v>775</v>
      </c>
      <c r="V76" s="15">
        <v>973</v>
      </c>
      <c r="W76" s="15">
        <v>1324</v>
      </c>
      <c r="X76" s="15">
        <v>535</v>
      </c>
      <c r="Y76" s="15">
        <v>829</v>
      </c>
      <c r="Z76" s="15">
        <v>1056</v>
      </c>
      <c r="AA76" s="15">
        <v>1332</v>
      </c>
      <c r="AB76" s="15">
        <v>1810</v>
      </c>
    </row>
    <row r="77" spans="1:28" x14ac:dyDescent="0.3">
      <c r="A77" s="2">
        <v>22</v>
      </c>
      <c r="B77" s="25">
        <v>2400</v>
      </c>
      <c r="C77" s="24" t="s">
        <v>27</v>
      </c>
      <c r="D77" s="15">
        <v>205</v>
      </c>
      <c r="E77" s="15">
        <v>338</v>
      </c>
      <c r="F77" s="15">
        <v>479</v>
      </c>
      <c r="G77" s="15">
        <v>587</v>
      </c>
      <c r="H77" s="15">
        <v>819</v>
      </c>
      <c r="I77" s="15">
        <v>270</v>
      </c>
      <c r="J77" s="15">
        <v>437</v>
      </c>
      <c r="K77" s="15">
        <v>598</v>
      </c>
      <c r="L77" s="15">
        <v>739</v>
      </c>
      <c r="M77" s="15">
        <v>1021</v>
      </c>
      <c r="N77" s="15">
        <v>334</v>
      </c>
      <c r="O77" s="15">
        <v>532</v>
      </c>
      <c r="P77" s="15">
        <v>708</v>
      </c>
      <c r="Q77" s="15">
        <v>882</v>
      </c>
      <c r="R77" s="15">
        <v>1208</v>
      </c>
      <c r="S77" s="15">
        <v>398</v>
      </c>
      <c r="T77" s="15">
        <v>621</v>
      </c>
      <c r="U77" s="15">
        <v>809</v>
      </c>
      <c r="V77" s="15">
        <v>1016</v>
      </c>
      <c r="W77" s="15">
        <v>1382</v>
      </c>
      <c r="X77" s="15">
        <v>558</v>
      </c>
      <c r="Y77" s="15">
        <v>865</v>
      </c>
      <c r="Z77" s="15">
        <v>1102</v>
      </c>
      <c r="AA77" s="15">
        <v>1389</v>
      </c>
      <c r="AB77" s="15">
        <v>1889</v>
      </c>
    </row>
    <row r="78" spans="1:28" x14ac:dyDescent="0.3">
      <c r="A78" s="2">
        <v>22</v>
      </c>
      <c r="B78" s="25">
        <v>2600</v>
      </c>
      <c r="C78" s="24" t="s">
        <v>27</v>
      </c>
      <c r="D78" s="15">
        <v>222</v>
      </c>
      <c r="E78" s="15">
        <v>366</v>
      </c>
      <c r="F78" s="15">
        <v>519</v>
      </c>
      <c r="G78" s="15">
        <v>636</v>
      </c>
      <c r="H78" s="15">
        <v>887</v>
      </c>
      <c r="I78" s="15">
        <v>292</v>
      </c>
      <c r="J78" s="15">
        <v>474</v>
      </c>
      <c r="K78" s="15">
        <v>648</v>
      </c>
      <c r="L78" s="15">
        <v>801</v>
      </c>
      <c r="M78" s="15">
        <v>1106</v>
      </c>
      <c r="N78" s="15">
        <v>362</v>
      </c>
      <c r="O78" s="15">
        <v>576</v>
      </c>
      <c r="P78" s="15">
        <v>767</v>
      </c>
      <c r="Q78" s="15">
        <v>955</v>
      </c>
      <c r="R78" s="15">
        <v>1308</v>
      </c>
      <c r="S78" s="15">
        <v>431</v>
      </c>
      <c r="T78" s="15">
        <v>672</v>
      </c>
      <c r="U78" s="15">
        <v>876</v>
      </c>
      <c r="V78" s="15">
        <v>1100</v>
      </c>
      <c r="W78" s="15">
        <v>1497</v>
      </c>
      <c r="X78" s="15">
        <v>604</v>
      </c>
      <c r="Y78" s="15">
        <v>937</v>
      </c>
      <c r="Z78" s="15">
        <v>1194</v>
      </c>
      <c r="AA78" s="15">
        <v>1505</v>
      </c>
      <c r="AB78" s="15">
        <v>2047</v>
      </c>
    </row>
    <row r="79" spans="1:28" x14ac:dyDescent="0.3">
      <c r="A79" s="2">
        <v>22</v>
      </c>
      <c r="B79" s="26">
        <v>2800</v>
      </c>
      <c r="C79" s="24" t="s">
        <v>27</v>
      </c>
      <c r="D79" s="15">
        <v>240</v>
      </c>
      <c r="E79" s="15">
        <v>394</v>
      </c>
      <c r="F79" s="15">
        <v>559</v>
      </c>
      <c r="G79" s="15">
        <v>685</v>
      </c>
      <c r="H79" s="15">
        <v>955</v>
      </c>
      <c r="I79" s="15">
        <v>315</v>
      </c>
      <c r="J79" s="15">
        <v>510</v>
      </c>
      <c r="K79" s="15">
        <v>698</v>
      </c>
      <c r="L79" s="15">
        <v>862</v>
      </c>
      <c r="M79" s="15">
        <v>1191</v>
      </c>
      <c r="N79" s="15">
        <v>389</v>
      </c>
      <c r="O79" s="15">
        <v>620</v>
      </c>
      <c r="P79" s="15">
        <v>826</v>
      </c>
      <c r="Q79" s="15">
        <v>1029</v>
      </c>
      <c r="R79" s="15">
        <v>1409</v>
      </c>
      <c r="S79" s="15">
        <v>464</v>
      </c>
      <c r="T79" s="15">
        <v>724</v>
      </c>
      <c r="U79" s="15">
        <v>943</v>
      </c>
      <c r="V79" s="15">
        <v>1185</v>
      </c>
      <c r="W79" s="15">
        <v>1612</v>
      </c>
      <c r="X79" s="15">
        <v>651</v>
      </c>
      <c r="Y79" s="15">
        <v>1009</v>
      </c>
      <c r="Z79" s="15">
        <v>1286</v>
      </c>
      <c r="AA79" s="15">
        <v>1621</v>
      </c>
      <c r="AB79" s="15">
        <v>2204</v>
      </c>
    </row>
    <row r="80" spans="1:28" x14ac:dyDescent="0.3">
      <c r="A80" s="2">
        <v>22</v>
      </c>
      <c r="B80" s="26">
        <v>3000</v>
      </c>
      <c r="C80" s="24" t="s">
        <v>27</v>
      </c>
      <c r="D80" s="15">
        <v>257</v>
      </c>
      <c r="E80" s="15">
        <v>422</v>
      </c>
      <c r="F80" s="15">
        <v>599</v>
      </c>
      <c r="G80" s="15">
        <v>734</v>
      </c>
      <c r="H80" s="15">
        <v>1024</v>
      </c>
      <c r="I80" s="15">
        <v>337</v>
      </c>
      <c r="J80" s="15">
        <v>547</v>
      </c>
      <c r="K80" s="15">
        <v>747</v>
      </c>
      <c r="L80" s="15">
        <v>924</v>
      </c>
      <c r="M80" s="15">
        <v>1276</v>
      </c>
      <c r="N80" s="15">
        <v>417</v>
      </c>
      <c r="O80" s="15">
        <v>665</v>
      </c>
      <c r="P80" s="15">
        <v>884</v>
      </c>
      <c r="Q80" s="15">
        <v>1102</v>
      </c>
      <c r="R80" s="15">
        <v>1510</v>
      </c>
      <c r="S80" s="15">
        <v>497</v>
      </c>
      <c r="T80" s="15">
        <v>776</v>
      </c>
      <c r="U80" s="15">
        <v>1011</v>
      </c>
      <c r="V80" s="15">
        <v>1270</v>
      </c>
      <c r="W80" s="15">
        <v>1727</v>
      </c>
      <c r="X80" s="15">
        <v>697</v>
      </c>
      <c r="Y80" s="15">
        <v>1081</v>
      </c>
      <c r="Z80" s="15">
        <v>1378</v>
      </c>
      <c r="AA80" s="15">
        <v>1737</v>
      </c>
      <c r="AB80" s="15">
        <v>2361</v>
      </c>
    </row>
    <row r="81" spans="1:28" x14ac:dyDescent="0.3">
      <c r="A81" s="99">
        <v>24</v>
      </c>
      <c r="B81" s="23">
        <v>400</v>
      </c>
      <c r="C81" s="24" t="s">
        <v>27</v>
      </c>
      <c r="D81" s="15">
        <v>29</v>
      </c>
      <c r="E81" s="15">
        <v>48</v>
      </c>
      <c r="F81" s="15">
        <v>68</v>
      </c>
      <c r="G81" s="15">
        <v>83</v>
      </c>
      <c r="H81" s="15">
        <v>116</v>
      </c>
      <c r="I81" s="15">
        <v>38</v>
      </c>
      <c r="J81" s="15">
        <v>62</v>
      </c>
      <c r="K81" s="15">
        <v>85</v>
      </c>
      <c r="L81" s="15">
        <v>104</v>
      </c>
      <c r="M81" s="15">
        <v>144</v>
      </c>
      <c r="N81" s="15">
        <v>47</v>
      </c>
      <c r="O81" s="15">
        <v>75</v>
      </c>
      <c r="P81" s="15">
        <v>100</v>
      </c>
      <c r="Q81" s="15">
        <v>124</v>
      </c>
      <c r="R81" s="15">
        <v>170</v>
      </c>
      <c r="S81" s="15">
        <v>56</v>
      </c>
      <c r="T81" s="15">
        <v>88</v>
      </c>
      <c r="U81" s="15">
        <v>114</v>
      </c>
      <c r="V81" s="15">
        <v>143</v>
      </c>
      <c r="W81" s="15">
        <v>194</v>
      </c>
      <c r="X81" s="15">
        <v>79</v>
      </c>
      <c r="Y81" s="15">
        <v>122</v>
      </c>
      <c r="Z81" s="15">
        <v>155</v>
      </c>
      <c r="AA81" s="15">
        <v>195</v>
      </c>
      <c r="AB81" s="15">
        <v>266</v>
      </c>
    </row>
    <row r="82" spans="1:28" x14ac:dyDescent="0.3">
      <c r="A82" s="2">
        <v>24</v>
      </c>
      <c r="B82" s="25">
        <v>500</v>
      </c>
      <c r="C82" s="24" t="s">
        <v>27</v>
      </c>
      <c r="D82" s="15">
        <v>36</v>
      </c>
      <c r="E82" s="15">
        <v>60</v>
      </c>
      <c r="F82" s="15">
        <v>85</v>
      </c>
      <c r="G82" s="15">
        <v>104</v>
      </c>
      <c r="H82" s="15">
        <v>145</v>
      </c>
      <c r="I82" s="15">
        <v>48</v>
      </c>
      <c r="J82" s="15">
        <v>77</v>
      </c>
      <c r="K82" s="15">
        <v>106</v>
      </c>
      <c r="L82" s="15">
        <v>131</v>
      </c>
      <c r="M82" s="15">
        <v>180</v>
      </c>
      <c r="N82" s="15">
        <v>59</v>
      </c>
      <c r="O82" s="15">
        <v>94</v>
      </c>
      <c r="P82" s="15">
        <v>125</v>
      </c>
      <c r="Q82" s="15">
        <v>156</v>
      </c>
      <c r="R82" s="15">
        <v>213</v>
      </c>
      <c r="S82" s="15">
        <v>70</v>
      </c>
      <c r="T82" s="15">
        <v>110</v>
      </c>
      <c r="U82" s="15">
        <v>143</v>
      </c>
      <c r="V82" s="15">
        <v>179</v>
      </c>
      <c r="W82" s="15">
        <v>243</v>
      </c>
      <c r="X82" s="15">
        <v>99</v>
      </c>
      <c r="Y82" s="15">
        <v>153</v>
      </c>
      <c r="Z82" s="15">
        <v>194</v>
      </c>
      <c r="AA82" s="15">
        <v>244</v>
      </c>
      <c r="AB82" s="15">
        <v>332</v>
      </c>
    </row>
    <row r="83" spans="1:28" x14ac:dyDescent="0.3">
      <c r="A83" s="2">
        <v>24</v>
      </c>
      <c r="B83" s="25">
        <v>600</v>
      </c>
      <c r="C83" s="24" t="s">
        <v>27</v>
      </c>
      <c r="D83" s="15">
        <v>43</v>
      </c>
      <c r="E83" s="15">
        <v>72</v>
      </c>
      <c r="F83" s="15">
        <v>102</v>
      </c>
      <c r="G83" s="15">
        <v>125</v>
      </c>
      <c r="H83" s="15">
        <v>174</v>
      </c>
      <c r="I83" s="15">
        <v>57</v>
      </c>
      <c r="J83" s="15">
        <v>93</v>
      </c>
      <c r="K83" s="15">
        <v>127</v>
      </c>
      <c r="L83" s="15">
        <v>157</v>
      </c>
      <c r="M83" s="15">
        <v>216</v>
      </c>
      <c r="N83" s="15">
        <v>71</v>
      </c>
      <c r="O83" s="15">
        <v>113</v>
      </c>
      <c r="P83" s="15">
        <v>150</v>
      </c>
      <c r="Q83" s="15">
        <v>187</v>
      </c>
      <c r="R83" s="15">
        <v>255</v>
      </c>
      <c r="S83" s="15">
        <v>85</v>
      </c>
      <c r="T83" s="15">
        <v>132</v>
      </c>
      <c r="U83" s="15">
        <v>171</v>
      </c>
      <c r="V83" s="15">
        <v>215</v>
      </c>
      <c r="W83" s="15">
        <v>292</v>
      </c>
      <c r="X83" s="15">
        <v>119</v>
      </c>
      <c r="Y83" s="15">
        <v>183</v>
      </c>
      <c r="Z83" s="15">
        <v>233</v>
      </c>
      <c r="AA83" s="15">
        <v>293</v>
      </c>
      <c r="AB83" s="15">
        <v>398</v>
      </c>
    </row>
    <row r="84" spans="1:28" x14ac:dyDescent="0.3">
      <c r="A84" s="2">
        <v>24</v>
      </c>
      <c r="B84" s="25">
        <v>700</v>
      </c>
      <c r="C84" s="24" t="s">
        <v>27</v>
      </c>
      <c r="D84" s="15">
        <v>51</v>
      </c>
      <c r="E84" s="15">
        <v>84</v>
      </c>
      <c r="F84" s="15">
        <v>119</v>
      </c>
      <c r="G84" s="15">
        <v>145</v>
      </c>
      <c r="H84" s="15">
        <v>203</v>
      </c>
      <c r="I84" s="15">
        <v>67</v>
      </c>
      <c r="J84" s="15">
        <v>108</v>
      </c>
      <c r="K84" s="15">
        <v>148</v>
      </c>
      <c r="L84" s="15">
        <v>183</v>
      </c>
      <c r="M84" s="15">
        <v>252</v>
      </c>
      <c r="N84" s="15">
        <v>83</v>
      </c>
      <c r="O84" s="15">
        <v>132</v>
      </c>
      <c r="P84" s="15">
        <v>175</v>
      </c>
      <c r="Q84" s="15">
        <v>218</v>
      </c>
      <c r="R84" s="15">
        <v>298</v>
      </c>
      <c r="S84" s="15">
        <v>99</v>
      </c>
      <c r="T84" s="15">
        <v>154</v>
      </c>
      <c r="U84" s="15">
        <v>200</v>
      </c>
      <c r="V84" s="15">
        <v>251</v>
      </c>
      <c r="W84" s="15">
        <v>340</v>
      </c>
      <c r="X84" s="15">
        <v>138</v>
      </c>
      <c r="Y84" s="15">
        <v>214</v>
      </c>
      <c r="Z84" s="15">
        <v>272</v>
      </c>
      <c r="AA84" s="15">
        <v>342</v>
      </c>
      <c r="AB84" s="15">
        <v>465</v>
      </c>
    </row>
    <row r="85" spans="1:28" x14ac:dyDescent="0.3">
      <c r="A85" s="2">
        <v>24</v>
      </c>
      <c r="B85" s="25">
        <v>800</v>
      </c>
      <c r="C85" s="24" t="s">
        <v>27</v>
      </c>
      <c r="D85" s="15">
        <v>58</v>
      </c>
      <c r="E85" s="15">
        <v>96</v>
      </c>
      <c r="F85" s="15">
        <v>136</v>
      </c>
      <c r="G85" s="15">
        <v>166</v>
      </c>
      <c r="H85" s="15">
        <v>232</v>
      </c>
      <c r="I85" s="15">
        <v>76</v>
      </c>
      <c r="J85" s="15">
        <v>124</v>
      </c>
      <c r="K85" s="15">
        <v>169</v>
      </c>
      <c r="L85" s="15">
        <v>209</v>
      </c>
      <c r="M85" s="15">
        <v>288</v>
      </c>
      <c r="N85" s="15">
        <v>94</v>
      </c>
      <c r="O85" s="15">
        <v>150</v>
      </c>
      <c r="P85" s="15">
        <v>200</v>
      </c>
      <c r="Q85" s="15">
        <v>249</v>
      </c>
      <c r="R85" s="15">
        <v>341</v>
      </c>
      <c r="S85" s="15">
        <v>113</v>
      </c>
      <c r="T85" s="15">
        <v>176</v>
      </c>
      <c r="U85" s="15">
        <v>228</v>
      </c>
      <c r="V85" s="15">
        <v>286</v>
      </c>
      <c r="W85" s="15">
        <v>389</v>
      </c>
      <c r="X85" s="15">
        <v>158</v>
      </c>
      <c r="Y85" s="15">
        <v>244</v>
      </c>
      <c r="Z85" s="15">
        <v>311</v>
      </c>
      <c r="AA85" s="15">
        <v>391</v>
      </c>
      <c r="AB85" s="15">
        <v>531</v>
      </c>
    </row>
    <row r="86" spans="1:28" x14ac:dyDescent="0.3">
      <c r="A86" s="2">
        <v>24</v>
      </c>
      <c r="B86" s="25">
        <v>900</v>
      </c>
      <c r="C86" s="24" t="s">
        <v>27</v>
      </c>
      <c r="D86" s="15">
        <v>65</v>
      </c>
      <c r="E86" s="15">
        <v>108</v>
      </c>
      <c r="F86" s="15">
        <v>153</v>
      </c>
      <c r="G86" s="15">
        <v>187</v>
      </c>
      <c r="H86" s="15">
        <v>261</v>
      </c>
      <c r="I86" s="15">
        <v>86</v>
      </c>
      <c r="J86" s="15">
        <v>139</v>
      </c>
      <c r="K86" s="15">
        <v>191</v>
      </c>
      <c r="L86" s="15">
        <v>235</v>
      </c>
      <c r="M86" s="15">
        <v>324</v>
      </c>
      <c r="N86" s="15">
        <v>106</v>
      </c>
      <c r="O86" s="15">
        <v>169</v>
      </c>
      <c r="P86" s="15">
        <v>225</v>
      </c>
      <c r="Q86" s="15">
        <v>280</v>
      </c>
      <c r="R86" s="15">
        <v>383</v>
      </c>
      <c r="S86" s="15">
        <v>127</v>
      </c>
      <c r="T86" s="15">
        <v>197</v>
      </c>
      <c r="U86" s="15">
        <v>257</v>
      </c>
      <c r="V86" s="15">
        <v>322</v>
      </c>
      <c r="W86" s="15">
        <v>438</v>
      </c>
      <c r="X86" s="15">
        <v>178</v>
      </c>
      <c r="Y86" s="15">
        <v>275</v>
      </c>
      <c r="Z86" s="15">
        <v>350</v>
      </c>
      <c r="AA86" s="15">
        <v>440</v>
      </c>
      <c r="AB86" s="15">
        <v>598</v>
      </c>
    </row>
    <row r="87" spans="1:28" x14ac:dyDescent="0.3">
      <c r="A87" s="2">
        <v>24</v>
      </c>
      <c r="B87" s="25">
        <v>1000</v>
      </c>
      <c r="C87" s="24" t="s">
        <v>27</v>
      </c>
      <c r="D87" s="15">
        <v>72</v>
      </c>
      <c r="E87" s="15">
        <v>120</v>
      </c>
      <c r="F87" s="15">
        <v>170</v>
      </c>
      <c r="G87" s="15">
        <v>208</v>
      </c>
      <c r="H87" s="15">
        <v>289</v>
      </c>
      <c r="I87" s="15">
        <v>95</v>
      </c>
      <c r="J87" s="15">
        <v>155</v>
      </c>
      <c r="K87" s="15">
        <v>212</v>
      </c>
      <c r="L87" s="15">
        <v>261</v>
      </c>
      <c r="M87" s="15">
        <v>360</v>
      </c>
      <c r="N87" s="15">
        <v>118</v>
      </c>
      <c r="O87" s="15">
        <v>188</v>
      </c>
      <c r="P87" s="15">
        <v>250</v>
      </c>
      <c r="Q87" s="15">
        <v>311</v>
      </c>
      <c r="R87" s="15">
        <v>426</v>
      </c>
      <c r="S87" s="15">
        <v>141</v>
      </c>
      <c r="T87" s="15">
        <v>219</v>
      </c>
      <c r="U87" s="15">
        <v>286</v>
      </c>
      <c r="V87" s="15">
        <v>358</v>
      </c>
      <c r="W87" s="15">
        <v>486</v>
      </c>
      <c r="X87" s="15">
        <v>198</v>
      </c>
      <c r="Y87" s="15">
        <v>306</v>
      </c>
      <c r="Z87" s="15">
        <v>388</v>
      </c>
      <c r="AA87" s="15">
        <v>489</v>
      </c>
      <c r="AB87" s="15">
        <v>664</v>
      </c>
    </row>
    <row r="88" spans="1:28" x14ac:dyDescent="0.3">
      <c r="A88" s="2">
        <v>24</v>
      </c>
      <c r="B88" s="25">
        <v>1100</v>
      </c>
      <c r="C88" s="24" t="s">
        <v>27</v>
      </c>
      <c r="D88" s="15">
        <v>80</v>
      </c>
      <c r="E88" s="15">
        <v>132</v>
      </c>
      <c r="F88" s="15">
        <v>187</v>
      </c>
      <c r="G88" s="15">
        <v>228</v>
      </c>
      <c r="H88" s="15">
        <v>318</v>
      </c>
      <c r="I88" s="15">
        <v>105</v>
      </c>
      <c r="J88" s="15">
        <v>170</v>
      </c>
      <c r="K88" s="15">
        <v>233</v>
      </c>
      <c r="L88" s="15">
        <v>287</v>
      </c>
      <c r="M88" s="15">
        <v>396</v>
      </c>
      <c r="N88" s="15">
        <v>130</v>
      </c>
      <c r="O88" s="15">
        <v>207</v>
      </c>
      <c r="P88" s="15">
        <v>275</v>
      </c>
      <c r="Q88" s="15">
        <v>342</v>
      </c>
      <c r="R88" s="15">
        <v>468</v>
      </c>
      <c r="S88" s="15">
        <v>155</v>
      </c>
      <c r="T88" s="15">
        <v>241</v>
      </c>
      <c r="U88" s="15">
        <v>314</v>
      </c>
      <c r="V88" s="15">
        <v>394</v>
      </c>
      <c r="W88" s="15">
        <v>535</v>
      </c>
      <c r="X88" s="15">
        <v>217</v>
      </c>
      <c r="Y88" s="15">
        <v>336</v>
      </c>
      <c r="Z88" s="15">
        <v>427</v>
      </c>
      <c r="AA88" s="15">
        <v>537</v>
      </c>
      <c r="AB88" s="15">
        <v>730</v>
      </c>
    </row>
    <row r="89" spans="1:28" x14ac:dyDescent="0.3">
      <c r="A89" s="2">
        <v>24</v>
      </c>
      <c r="B89" s="25">
        <v>1200</v>
      </c>
      <c r="C89" s="24" t="s">
        <v>27</v>
      </c>
      <c r="D89" s="15">
        <v>87</v>
      </c>
      <c r="E89" s="15">
        <v>143</v>
      </c>
      <c r="F89" s="15">
        <v>204</v>
      </c>
      <c r="G89" s="15">
        <v>249</v>
      </c>
      <c r="H89" s="15">
        <v>347</v>
      </c>
      <c r="I89" s="15">
        <v>114</v>
      </c>
      <c r="J89" s="15">
        <v>186</v>
      </c>
      <c r="K89" s="15">
        <v>254</v>
      </c>
      <c r="L89" s="15">
        <v>313</v>
      </c>
      <c r="M89" s="15">
        <v>432</v>
      </c>
      <c r="N89" s="15">
        <v>142</v>
      </c>
      <c r="O89" s="15">
        <v>226</v>
      </c>
      <c r="P89" s="15">
        <v>300</v>
      </c>
      <c r="Q89" s="15">
        <v>373</v>
      </c>
      <c r="R89" s="15">
        <v>511</v>
      </c>
      <c r="S89" s="15">
        <v>169</v>
      </c>
      <c r="T89" s="15">
        <v>263</v>
      </c>
      <c r="U89" s="15">
        <v>343</v>
      </c>
      <c r="V89" s="15">
        <v>430</v>
      </c>
      <c r="W89" s="15">
        <v>583</v>
      </c>
      <c r="X89" s="15">
        <v>237</v>
      </c>
      <c r="Y89" s="15">
        <v>367</v>
      </c>
      <c r="Z89" s="15">
        <v>466</v>
      </c>
      <c r="AA89" s="15">
        <v>586</v>
      </c>
      <c r="AB89" s="15">
        <v>797</v>
      </c>
    </row>
    <row r="90" spans="1:28" x14ac:dyDescent="0.3">
      <c r="A90" s="2">
        <v>24</v>
      </c>
      <c r="B90" s="25">
        <v>1300</v>
      </c>
      <c r="C90" s="24" t="s">
        <v>27</v>
      </c>
      <c r="D90" s="15">
        <v>94</v>
      </c>
      <c r="E90" s="15">
        <v>155</v>
      </c>
      <c r="F90" s="15">
        <v>221</v>
      </c>
      <c r="G90" s="15">
        <v>270</v>
      </c>
      <c r="H90" s="15">
        <v>376</v>
      </c>
      <c r="I90" s="15">
        <v>124</v>
      </c>
      <c r="J90" s="15">
        <v>201</v>
      </c>
      <c r="K90" s="15">
        <v>275</v>
      </c>
      <c r="L90" s="15">
        <v>339</v>
      </c>
      <c r="M90" s="15">
        <v>468</v>
      </c>
      <c r="N90" s="15">
        <v>154</v>
      </c>
      <c r="O90" s="15">
        <v>245</v>
      </c>
      <c r="P90" s="15">
        <v>325</v>
      </c>
      <c r="Q90" s="15">
        <v>404</v>
      </c>
      <c r="R90" s="15">
        <v>553</v>
      </c>
      <c r="S90" s="15">
        <v>183</v>
      </c>
      <c r="T90" s="15">
        <v>285</v>
      </c>
      <c r="U90" s="15">
        <v>371</v>
      </c>
      <c r="V90" s="15">
        <v>465</v>
      </c>
      <c r="W90" s="15">
        <v>632</v>
      </c>
      <c r="X90" s="15">
        <v>257</v>
      </c>
      <c r="Y90" s="15">
        <v>397</v>
      </c>
      <c r="Z90" s="15">
        <v>505</v>
      </c>
      <c r="AA90" s="15">
        <v>635</v>
      </c>
      <c r="AB90" s="15">
        <v>863</v>
      </c>
    </row>
    <row r="91" spans="1:28" x14ac:dyDescent="0.3">
      <c r="A91" s="2">
        <v>24</v>
      </c>
      <c r="B91" s="25">
        <v>1400</v>
      </c>
      <c r="C91" s="24" t="s">
        <v>27</v>
      </c>
      <c r="D91" s="15">
        <v>101</v>
      </c>
      <c r="E91" s="15">
        <v>167</v>
      </c>
      <c r="F91" s="15">
        <v>238</v>
      </c>
      <c r="G91" s="15">
        <v>291</v>
      </c>
      <c r="H91" s="15">
        <v>405</v>
      </c>
      <c r="I91" s="15">
        <v>133</v>
      </c>
      <c r="J91" s="15">
        <v>217</v>
      </c>
      <c r="K91" s="15">
        <v>297</v>
      </c>
      <c r="L91" s="15">
        <v>366</v>
      </c>
      <c r="M91" s="15">
        <v>504</v>
      </c>
      <c r="N91" s="15">
        <v>165</v>
      </c>
      <c r="O91" s="15">
        <v>263</v>
      </c>
      <c r="P91" s="15">
        <v>350</v>
      </c>
      <c r="Q91" s="15">
        <v>436</v>
      </c>
      <c r="R91" s="15">
        <v>596</v>
      </c>
      <c r="S91" s="15">
        <v>197</v>
      </c>
      <c r="T91" s="15">
        <v>307</v>
      </c>
      <c r="U91" s="15">
        <v>400</v>
      </c>
      <c r="V91" s="15">
        <v>501</v>
      </c>
      <c r="W91" s="15">
        <v>681</v>
      </c>
      <c r="X91" s="15">
        <v>277</v>
      </c>
      <c r="Y91" s="15">
        <v>428</v>
      </c>
      <c r="Z91" s="15">
        <v>544</v>
      </c>
      <c r="AA91" s="15">
        <v>684</v>
      </c>
      <c r="AB91" s="15">
        <v>929</v>
      </c>
    </row>
    <row r="92" spans="1:28" x14ac:dyDescent="0.3">
      <c r="A92" s="2">
        <v>24</v>
      </c>
      <c r="B92" s="25">
        <v>1600</v>
      </c>
      <c r="C92" s="24" t="s">
        <v>27</v>
      </c>
      <c r="D92" s="15">
        <v>116</v>
      </c>
      <c r="E92" s="15">
        <v>191</v>
      </c>
      <c r="F92" s="15">
        <v>272</v>
      </c>
      <c r="G92" s="15">
        <v>332</v>
      </c>
      <c r="H92" s="15">
        <v>463</v>
      </c>
      <c r="I92" s="15">
        <v>152</v>
      </c>
      <c r="J92" s="15">
        <v>248</v>
      </c>
      <c r="K92" s="15">
        <v>339</v>
      </c>
      <c r="L92" s="15">
        <v>418</v>
      </c>
      <c r="M92" s="15">
        <v>576</v>
      </c>
      <c r="N92" s="15">
        <v>189</v>
      </c>
      <c r="O92" s="15">
        <v>301</v>
      </c>
      <c r="P92" s="15">
        <v>400</v>
      </c>
      <c r="Q92" s="15">
        <v>498</v>
      </c>
      <c r="R92" s="15">
        <v>681</v>
      </c>
      <c r="S92" s="15">
        <v>226</v>
      </c>
      <c r="T92" s="15">
        <v>351</v>
      </c>
      <c r="U92" s="15">
        <v>457</v>
      </c>
      <c r="V92" s="15">
        <v>573</v>
      </c>
      <c r="W92" s="15">
        <v>778</v>
      </c>
      <c r="X92" s="15">
        <v>316</v>
      </c>
      <c r="Y92" s="15">
        <v>489</v>
      </c>
      <c r="Z92" s="15">
        <v>621</v>
      </c>
      <c r="AA92" s="15">
        <v>782</v>
      </c>
      <c r="AB92" s="15">
        <v>1062</v>
      </c>
    </row>
    <row r="93" spans="1:28" x14ac:dyDescent="0.3">
      <c r="A93" s="2">
        <v>24</v>
      </c>
      <c r="B93" s="25">
        <v>1800</v>
      </c>
      <c r="C93" s="24" t="s">
        <v>27</v>
      </c>
      <c r="D93" s="15">
        <v>130</v>
      </c>
      <c r="E93" s="15">
        <v>215</v>
      </c>
      <c r="F93" s="15">
        <v>306</v>
      </c>
      <c r="G93" s="15">
        <v>374</v>
      </c>
      <c r="H93" s="15">
        <v>521</v>
      </c>
      <c r="I93" s="15">
        <v>171</v>
      </c>
      <c r="J93" s="15">
        <v>279</v>
      </c>
      <c r="K93" s="15">
        <v>381</v>
      </c>
      <c r="L93" s="15">
        <v>470</v>
      </c>
      <c r="M93" s="15">
        <v>648</v>
      </c>
      <c r="N93" s="15">
        <v>213</v>
      </c>
      <c r="O93" s="15">
        <v>339</v>
      </c>
      <c r="P93" s="15">
        <v>451</v>
      </c>
      <c r="Q93" s="15">
        <v>560</v>
      </c>
      <c r="R93" s="15">
        <v>766</v>
      </c>
      <c r="S93" s="15">
        <v>254</v>
      </c>
      <c r="T93" s="15">
        <v>395</v>
      </c>
      <c r="U93" s="15">
        <v>514</v>
      </c>
      <c r="V93" s="15">
        <v>644</v>
      </c>
      <c r="W93" s="15">
        <v>875</v>
      </c>
      <c r="X93" s="15">
        <v>356</v>
      </c>
      <c r="Y93" s="15">
        <v>550</v>
      </c>
      <c r="Z93" s="15">
        <v>699</v>
      </c>
      <c r="AA93" s="15">
        <v>879</v>
      </c>
      <c r="AB93" s="15">
        <v>1195</v>
      </c>
    </row>
    <row r="94" spans="1:28" x14ac:dyDescent="0.3">
      <c r="A94" s="2">
        <v>24</v>
      </c>
      <c r="B94" s="25">
        <v>2000</v>
      </c>
      <c r="C94" s="24" t="s">
        <v>27</v>
      </c>
      <c r="D94" s="15">
        <v>145</v>
      </c>
      <c r="E94" s="15">
        <v>239</v>
      </c>
      <c r="F94" s="15">
        <v>340</v>
      </c>
      <c r="G94" s="15">
        <v>415</v>
      </c>
      <c r="H94" s="15">
        <v>579</v>
      </c>
      <c r="I94" s="15">
        <v>190</v>
      </c>
      <c r="J94" s="15">
        <v>310</v>
      </c>
      <c r="K94" s="15">
        <v>424</v>
      </c>
      <c r="L94" s="15">
        <v>522</v>
      </c>
      <c r="M94" s="15">
        <v>721</v>
      </c>
      <c r="N94" s="15">
        <v>236</v>
      </c>
      <c r="O94" s="15">
        <v>376</v>
      </c>
      <c r="P94" s="15">
        <v>501</v>
      </c>
      <c r="Q94" s="15">
        <v>622</v>
      </c>
      <c r="R94" s="15">
        <v>851</v>
      </c>
      <c r="S94" s="15">
        <v>282</v>
      </c>
      <c r="T94" s="15">
        <v>439</v>
      </c>
      <c r="U94" s="15">
        <v>571</v>
      </c>
      <c r="V94" s="15">
        <v>716</v>
      </c>
      <c r="W94" s="15">
        <v>972</v>
      </c>
      <c r="X94" s="15">
        <v>395</v>
      </c>
      <c r="Y94" s="15">
        <v>611</v>
      </c>
      <c r="Z94" s="15">
        <v>777</v>
      </c>
      <c r="AA94" s="15">
        <v>977</v>
      </c>
      <c r="AB94" s="15">
        <v>1328</v>
      </c>
    </row>
    <row r="95" spans="1:28" x14ac:dyDescent="0.3">
      <c r="A95" s="2">
        <v>24</v>
      </c>
      <c r="B95" s="25">
        <v>2300</v>
      </c>
      <c r="C95" s="24" t="s">
        <v>27</v>
      </c>
      <c r="D95" s="15">
        <v>166</v>
      </c>
      <c r="E95" s="15">
        <v>275</v>
      </c>
      <c r="F95" s="15">
        <v>391</v>
      </c>
      <c r="G95" s="15">
        <v>478</v>
      </c>
      <c r="H95" s="15">
        <v>666</v>
      </c>
      <c r="I95" s="15">
        <v>219</v>
      </c>
      <c r="J95" s="15">
        <v>356</v>
      </c>
      <c r="K95" s="15">
        <v>487</v>
      </c>
      <c r="L95" s="15">
        <v>601</v>
      </c>
      <c r="M95" s="15">
        <v>829</v>
      </c>
      <c r="N95" s="15">
        <v>272</v>
      </c>
      <c r="O95" s="15">
        <v>433</v>
      </c>
      <c r="P95" s="15">
        <v>576</v>
      </c>
      <c r="Q95" s="15">
        <v>716</v>
      </c>
      <c r="R95" s="15">
        <v>979</v>
      </c>
      <c r="S95" s="15">
        <v>324</v>
      </c>
      <c r="T95" s="15">
        <v>505</v>
      </c>
      <c r="U95" s="15">
        <v>657</v>
      </c>
      <c r="V95" s="15">
        <v>823</v>
      </c>
      <c r="W95" s="15">
        <v>1118</v>
      </c>
      <c r="X95" s="15">
        <v>454</v>
      </c>
      <c r="Y95" s="15">
        <v>703</v>
      </c>
      <c r="Z95" s="15">
        <v>893</v>
      </c>
      <c r="AA95" s="15">
        <v>1124</v>
      </c>
      <c r="AB95" s="15">
        <v>1527</v>
      </c>
    </row>
    <row r="96" spans="1:28" x14ac:dyDescent="0.3">
      <c r="A96" s="2">
        <v>24</v>
      </c>
      <c r="B96" s="25">
        <v>2400</v>
      </c>
      <c r="C96" s="24" t="s">
        <v>27</v>
      </c>
      <c r="D96" s="15">
        <v>174</v>
      </c>
      <c r="E96" s="15">
        <v>287</v>
      </c>
      <c r="F96" s="15">
        <v>408</v>
      </c>
      <c r="G96" s="15">
        <v>498</v>
      </c>
      <c r="H96" s="15">
        <v>695</v>
      </c>
      <c r="I96" s="15">
        <v>228</v>
      </c>
      <c r="J96" s="15">
        <v>372</v>
      </c>
      <c r="K96" s="15">
        <v>508</v>
      </c>
      <c r="L96" s="15">
        <v>627</v>
      </c>
      <c r="M96" s="15">
        <v>865</v>
      </c>
      <c r="N96" s="15">
        <v>283</v>
      </c>
      <c r="O96" s="15">
        <v>451</v>
      </c>
      <c r="P96" s="15">
        <v>601</v>
      </c>
      <c r="Q96" s="15">
        <v>747</v>
      </c>
      <c r="R96" s="15">
        <v>1022</v>
      </c>
      <c r="S96" s="15">
        <v>338</v>
      </c>
      <c r="T96" s="15">
        <v>527</v>
      </c>
      <c r="U96" s="15">
        <v>685</v>
      </c>
      <c r="V96" s="15">
        <v>859</v>
      </c>
      <c r="W96" s="15">
        <v>1167</v>
      </c>
      <c r="X96" s="15">
        <v>474</v>
      </c>
      <c r="Y96" s="15">
        <v>733</v>
      </c>
      <c r="Z96" s="15">
        <v>932</v>
      </c>
      <c r="AA96" s="15">
        <v>1173</v>
      </c>
      <c r="AB96" s="15">
        <v>1593</v>
      </c>
    </row>
    <row r="97" spans="1:28" x14ac:dyDescent="0.3">
      <c r="A97" s="2">
        <v>24</v>
      </c>
      <c r="B97" s="25">
        <v>2600</v>
      </c>
      <c r="C97" s="24" t="s">
        <v>27</v>
      </c>
      <c r="D97" s="15">
        <v>188</v>
      </c>
      <c r="E97" s="15">
        <v>311</v>
      </c>
      <c r="F97" s="15">
        <v>442</v>
      </c>
      <c r="G97" s="15">
        <v>540</v>
      </c>
      <c r="H97" s="15">
        <v>753</v>
      </c>
      <c r="I97" s="15">
        <v>248</v>
      </c>
      <c r="J97" s="15">
        <v>403</v>
      </c>
      <c r="K97" s="15">
        <v>551</v>
      </c>
      <c r="L97" s="15">
        <v>679</v>
      </c>
      <c r="M97" s="15">
        <v>937</v>
      </c>
      <c r="N97" s="15">
        <v>307</v>
      </c>
      <c r="O97" s="15">
        <v>489</v>
      </c>
      <c r="P97" s="15">
        <v>651</v>
      </c>
      <c r="Q97" s="15">
        <v>809</v>
      </c>
      <c r="R97" s="15">
        <v>1107</v>
      </c>
      <c r="S97" s="15">
        <v>367</v>
      </c>
      <c r="T97" s="15">
        <v>570</v>
      </c>
      <c r="U97" s="15">
        <v>742</v>
      </c>
      <c r="V97" s="15">
        <v>931</v>
      </c>
      <c r="W97" s="15">
        <v>1264</v>
      </c>
      <c r="X97" s="15">
        <v>514</v>
      </c>
      <c r="Y97" s="15">
        <v>795</v>
      </c>
      <c r="Z97" s="15">
        <v>1010</v>
      </c>
      <c r="AA97" s="15">
        <v>1270</v>
      </c>
      <c r="AB97" s="15">
        <v>1726</v>
      </c>
    </row>
    <row r="98" spans="1:28" x14ac:dyDescent="0.3">
      <c r="A98" s="2">
        <v>24</v>
      </c>
      <c r="B98" s="26">
        <v>2800</v>
      </c>
      <c r="C98" s="24" t="s">
        <v>27</v>
      </c>
      <c r="D98" s="15">
        <v>203</v>
      </c>
      <c r="E98" s="15">
        <v>335</v>
      </c>
      <c r="F98" s="15">
        <v>476</v>
      </c>
      <c r="G98" s="15">
        <v>581</v>
      </c>
      <c r="H98" s="15">
        <v>811</v>
      </c>
      <c r="I98" s="15">
        <v>267</v>
      </c>
      <c r="J98" s="15">
        <v>434</v>
      </c>
      <c r="K98" s="15">
        <v>593</v>
      </c>
      <c r="L98" s="15">
        <v>731</v>
      </c>
      <c r="M98" s="15">
        <v>1009</v>
      </c>
      <c r="N98" s="15">
        <v>331</v>
      </c>
      <c r="O98" s="15">
        <v>527</v>
      </c>
      <c r="P98" s="15">
        <v>701</v>
      </c>
      <c r="Q98" s="15">
        <v>871</v>
      </c>
      <c r="R98" s="15">
        <v>1192</v>
      </c>
      <c r="S98" s="15">
        <v>395</v>
      </c>
      <c r="T98" s="15">
        <v>614</v>
      </c>
      <c r="U98" s="15">
        <v>799</v>
      </c>
      <c r="V98" s="15">
        <v>1003</v>
      </c>
      <c r="W98" s="15">
        <v>1361</v>
      </c>
      <c r="X98" s="15">
        <v>553</v>
      </c>
      <c r="Y98" s="15">
        <v>856</v>
      </c>
      <c r="Z98" s="15">
        <v>1088</v>
      </c>
      <c r="AA98" s="15">
        <v>1368</v>
      </c>
      <c r="AB98" s="15">
        <v>1859</v>
      </c>
    </row>
    <row r="99" spans="1:28" x14ac:dyDescent="0.3">
      <c r="A99" s="2">
        <v>24</v>
      </c>
      <c r="B99" s="26">
        <v>3000</v>
      </c>
      <c r="C99" s="24" t="s">
        <v>27</v>
      </c>
      <c r="D99" s="15">
        <v>217</v>
      </c>
      <c r="E99" s="15">
        <v>359</v>
      </c>
      <c r="F99" s="15">
        <v>510</v>
      </c>
      <c r="G99" s="15">
        <v>623</v>
      </c>
      <c r="H99" s="15">
        <v>868</v>
      </c>
      <c r="I99" s="15">
        <v>286</v>
      </c>
      <c r="J99" s="15">
        <v>465</v>
      </c>
      <c r="K99" s="15">
        <v>636</v>
      </c>
      <c r="L99" s="15">
        <v>783</v>
      </c>
      <c r="M99" s="15">
        <v>1081</v>
      </c>
      <c r="N99" s="15">
        <v>354</v>
      </c>
      <c r="O99" s="15">
        <v>564</v>
      </c>
      <c r="P99" s="15">
        <v>751</v>
      </c>
      <c r="Q99" s="15">
        <v>933</v>
      </c>
      <c r="R99" s="15">
        <v>1277</v>
      </c>
      <c r="S99" s="15">
        <v>423</v>
      </c>
      <c r="T99" s="15">
        <v>658</v>
      </c>
      <c r="U99" s="15">
        <v>857</v>
      </c>
      <c r="V99" s="15">
        <v>1074</v>
      </c>
      <c r="W99" s="15">
        <v>1459</v>
      </c>
      <c r="X99" s="15">
        <v>593</v>
      </c>
      <c r="Y99" s="15">
        <v>917</v>
      </c>
      <c r="Z99" s="15">
        <v>1165</v>
      </c>
      <c r="AA99" s="15">
        <v>1466</v>
      </c>
      <c r="AB99" s="15">
        <v>1992</v>
      </c>
    </row>
  </sheetData>
  <pageMargins left="0.7" right="0.7" top="0.78740157499999996" bottom="0.78740157499999996" header="0.3" footer="0.3"/>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12</vt:i4>
      </vt:variant>
      <vt:variant>
        <vt:lpstr>Benannte Bereiche</vt:lpstr>
      </vt:variant>
      <vt:variant>
        <vt:i4>1</vt:i4>
      </vt:variant>
    </vt:vector>
  </HeadingPairs>
  <TitlesOfParts>
    <vt:vector size="13" baseType="lpstr">
      <vt:lpstr>Änderungen</vt:lpstr>
      <vt:lpstr>Einleitung</vt:lpstr>
      <vt:lpstr>Technische Dokumentation</vt:lpstr>
      <vt:lpstr>Tool</vt:lpstr>
      <vt:lpstr>Berechnungen</vt:lpstr>
      <vt:lpstr>Heizkörper</vt:lpstr>
      <vt:lpstr>4030</vt:lpstr>
      <vt:lpstr>4035</vt:lpstr>
      <vt:lpstr>4535</vt:lpstr>
      <vt:lpstr>4540</vt:lpstr>
      <vt:lpstr>5040</vt:lpstr>
      <vt:lpstr>5045</vt:lpstr>
      <vt:lpstr>Tool!Druckbereich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Valerie Mense</dc:creator>
  <cp:lastModifiedBy>Valerie Mense</cp:lastModifiedBy>
  <cp:lastPrinted>2020-08-31T12:13:56Z</cp:lastPrinted>
  <dcterms:created xsi:type="dcterms:W3CDTF">2020-06-06T10:57:31Z</dcterms:created>
  <dcterms:modified xsi:type="dcterms:W3CDTF">2022-11-03T09:43:24Z</dcterms:modified>
</cp:coreProperties>
</file>